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foxconsultancy-my.sharepoint.com/personal/info_swift-fox_co_uk/Documents/Documents/Work/2. Client Information/Stansfields/3. Flexi Documents/Bubble bar/Guidance docs/"/>
    </mc:Choice>
  </mc:AlternateContent>
  <xr:revisionPtr revIDLastSave="74" documentId="8_{42D2991E-08A1-45C5-BF79-F89C015B720B}" xr6:coauthVersionLast="47" xr6:coauthVersionMax="47" xr10:uidLastSave="{8913E3E2-CFFB-4E84-9391-C3D6A1FCA623}"/>
  <bookViews>
    <workbookView xWindow="-120" yWindow="-120" windowWidth="29040" windowHeight="15840" activeTab="3" xr2:uid="{A6E191D6-C8EB-4197-B06F-80C9A2C120C2}"/>
  </bookViews>
  <sheets>
    <sheet name="Weights" sheetId="2" r:id="rId1"/>
    <sheet name="INCI helper" sheetId="4" r:id="rId2"/>
    <sheet name="Bioglitter" sheetId="7" state="hidden" r:id="rId3"/>
    <sheet name="Fragrance INFO" sheetId="1" r:id="rId4"/>
    <sheet name="Colours" sheetId="3" state="hidden" r:id="rId5"/>
    <sheet name="Micas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E10" i="2" l="1"/>
  <c r="E11" i="2"/>
  <c r="E12" i="2"/>
  <c r="E13" i="2"/>
  <c r="E14" i="2"/>
  <c r="E15" i="2"/>
  <c r="E16" i="2"/>
  <c r="E17" i="2"/>
  <c r="C38" i="2"/>
  <c r="D35" i="2" s="1"/>
  <c r="B28" i="4"/>
  <c r="B29" i="4"/>
  <c r="B30" i="4"/>
  <c r="B31" i="4"/>
  <c r="B32" i="4"/>
  <c r="B27" i="4"/>
  <c r="E4" i="4"/>
  <c r="E28" i="2"/>
  <c r="E18" i="2"/>
  <c r="E9" i="2"/>
  <c r="E29" i="2"/>
  <c r="E30" i="2"/>
  <c r="E31" i="2"/>
  <c r="E32" i="2"/>
  <c r="E33" i="2"/>
  <c r="E19" i="2"/>
  <c r="E20" i="2"/>
  <c r="E21" i="2"/>
  <c r="E22" i="2"/>
  <c r="E23" i="2"/>
  <c r="E24" i="2"/>
  <c r="E25" i="2"/>
  <c r="E26" i="2"/>
  <c r="E27" i="2"/>
  <c r="E8" i="2"/>
  <c r="D37" i="2" l="1"/>
  <c r="D36" i="2"/>
  <c r="D9" i="2"/>
  <c r="C4" i="4" s="1"/>
  <c r="D4" i="4" s="1"/>
  <c r="D31" i="2"/>
  <c r="C30" i="4" s="1"/>
  <c r="D20" i="2"/>
  <c r="D21" i="2"/>
  <c r="D19" i="2"/>
  <c r="D8" i="2"/>
  <c r="C7" i="4" s="1"/>
  <c r="D33" i="2"/>
  <c r="C32" i="4" s="1"/>
  <c r="D32" i="2"/>
  <c r="C31" i="4" s="1"/>
  <c r="D7" i="2"/>
  <c r="C6" i="4" s="1"/>
  <c r="D30" i="2"/>
  <c r="C29" i="4" s="1"/>
  <c r="D18" i="2"/>
  <c r="D6" i="2"/>
  <c r="C5" i="4" s="1"/>
  <c r="D29" i="2"/>
  <c r="C28" i="4" s="1"/>
  <c r="D17" i="2"/>
  <c r="D5" i="2"/>
  <c r="C8" i="4" s="1"/>
  <c r="D28" i="2"/>
  <c r="C27" i="4" s="1"/>
  <c r="D16" i="2"/>
  <c r="D4" i="2"/>
  <c r="C3" i="4" s="1"/>
  <c r="D27" i="2"/>
  <c r="D15" i="2"/>
  <c r="D26" i="2"/>
  <c r="D14" i="2"/>
  <c r="D25" i="2"/>
  <c r="D13" i="2"/>
  <c r="D24" i="2"/>
  <c r="D12" i="2"/>
  <c r="D23" i="2"/>
  <c r="D11" i="2"/>
  <c r="D22" i="2"/>
  <c r="D10" i="2"/>
  <c r="C9" i="4" s="1"/>
  <c r="D3" i="2"/>
  <c r="C2" i="4" s="1"/>
  <c r="B16" i="4" l="1"/>
  <c r="B15" i="4"/>
  <c r="B14" i="4"/>
  <c r="B13" i="4"/>
  <c r="B12" i="4"/>
  <c r="B11" i="4"/>
  <c r="B10" i="4"/>
  <c r="B9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B18" i="4" l="1"/>
  <c r="B19" i="4"/>
  <c r="B20" i="4"/>
  <c r="B21" i="4"/>
  <c r="B22" i="4"/>
  <c r="B23" i="4"/>
  <c r="B24" i="4"/>
  <c r="B25" i="4"/>
  <c r="B26" i="4"/>
  <c r="B17" i="4"/>
  <c r="B26" i="1"/>
  <c r="C26" i="1" s="1"/>
  <c r="D26" i="1" s="1"/>
  <c r="E26" i="1" s="1"/>
  <c r="F26" i="1" s="1"/>
  <c r="G26" i="1" s="1"/>
  <c r="H26" i="1" s="1"/>
  <c r="K26" i="1" s="1"/>
  <c r="L26" i="1" s="1"/>
  <c r="P26" i="1" s="1"/>
  <c r="T26" i="1" s="1"/>
  <c r="V26" i="1" s="1"/>
  <c r="W26" i="1" s="1"/>
  <c r="AC26" i="1" s="1"/>
  <c r="AD26" i="1" s="1"/>
  <c r="AE26" i="1" s="1"/>
  <c r="AF26" i="1" s="1"/>
  <c r="AI26" i="1" s="1"/>
  <c r="AJ26" i="1" s="1"/>
  <c r="AK26" i="1" s="1"/>
  <c r="AL26" i="1" s="1"/>
  <c r="AN26" i="1" s="1"/>
  <c r="AO26" i="1" s="1"/>
  <c r="AP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CZ26" i="1" s="1"/>
  <c r="DA26" i="1" s="1"/>
  <c r="DB26" i="1" s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P26" i="1" s="1"/>
  <c r="B57" i="4" l="1"/>
  <c r="C10" i="4" l="1"/>
  <c r="C23" i="4"/>
  <c r="C11" i="4"/>
  <c r="C24" i="4"/>
  <c r="C12" i="4"/>
  <c r="C25" i="4"/>
  <c r="C13" i="4"/>
  <c r="C26" i="4"/>
  <c r="C14" i="4"/>
  <c r="C22" i="4"/>
  <c r="C17" i="4"/>
  <c r="C18" i="4"/>
  <c r="C19" i="4"/>
  <c r="C20" i="4"/>
  <c r="C21" i="4"/>
  <c r="C16" i="4" l="1"/>
  <c r="C15" i="4"/>
  <c r="C54" i="4"/>
  <c r="C50" i="4"/>
  <c r="C52" i="4"/>
  <c r="C38" i="4"/>
  <c r="C53" i="4"/>
  <c r="C49" i="4"/>
  <c r="C40" i="4"/>
  <c r="C37" i="4"/>
  <c r="C43" i="4"/>
  <c r="C48" i="4"/>
  <c r="C42" i="4"/>
  <c r="C36" i="4"/>
  <c r="C41" i="4"/>
  <c r="C47" i="4"/>
  <c r="C44" i="4"/>
  <c r="C35" i="4"/>
  <c r="C33" i="4"/>
  <c r="C46" i="4"/>
  <c r="C34" i="4"/>
  <c r="C39" i="4"/>
  <c r="C45" i="4"/>
  <c r="C51" i="4"/>
  <c r="D54" i="4" l="1"/>
  <c r="F54" i="4"/>
  <c r="D49" i="4"/>
  <c r="F49" i="4"/>
  <c r="D47" i="4"/>
  <c r="F47" i="4"/>
  <c r="D44" i="4"/>
  <c r="F44" i="4"/>
  <c r="D35" i="4"/>
  <c r="F35" i="4"/>
  <c r="D39" i="4"/>
  <c r="F39" i="4"/>
  <c r="D43" i="4"/>
  <c r="F43" i="4"/>
  <c r="D36" i="4"/>
  <c r="F36" i="4"/>
  <c r="D42" i="4"/>
  <c r="F42" i="4"/>
  <c r="D41" i="4"/>
  <c r="F41" i="4"/>
  <c r="D33" i="4"/>
  <c r="F33" i="4"/>
  <c r="D40" i="4"/>
  <c r="F40" i="4"/>
  <c r="D46" i="4"/>
  <c r="F46" i="4"/>
  <c r="D38" i="4"/>
  <c r="F38" i="4"/>
  <c r="D48" i="4"/>
  <c r="F48" i="4"/>
  <c r="D53" i="4"/>
  <c r="F53" i="4"/>
  <c r="D50" i="4"/>
  <c r="F50" i="4"/>
  <c r="D37" i="4"/>
  <c r="F37" i="4"/>
  <c r="D52" i="4"/>
  <c r="F52" i="4"/>
  <c r="D34" i="4"/>
  <c r="F34" i="4"/>
  <c r="D45" i="4"/>
  <c r="F45" i="4"/>
  <c r="D51" i="4"/>
  <c r="F51" i="4"/>
  <c r="B58" i="4" l="1"/>
</calcChain>
</file>

<file path=xl/sharedStrings.xml><?xml version="1.0" encoding="utf-8"?>
<sst xmlns="http://schemas.openxmlformats.org/spreadsheetml/2006/main" count="425" uniqueCount="328">
  <si>
    <t>Maximum Use Level</t>
  </si>
  <si>
    <t>Alpha-Isomethyl Ionone</t>
  </si>
  <si>
    <t>Amyl Cinnamal</t>
  </si>
  <si>
    <t>Amylcinnamyl Alcohol</t>
  </si>
  <si>
    <t>Anise Alcohol</t>
  </si>
  <si>
    <t>Benzyl Alcohol</t>
  </si>
  <si>
    <t>Benzyl Benzoate</t>
  </si>
  <si>
    <t>Benzyl Cinnamate</t>
  </si>
  <si>
    <t>Benzyl Salicylate</t>
  </si>
  <si>
    <t>Cinnamal</t>
  </si>
  <si>
    <t>Cinnamyl Alcohol</t>
  </si>
  <si>
    <t>Citral</t>
  </si>
  <si>
    <t>Citronellol</t>
  </si>
  <si>
    <t>Coumarin</t>
  </si>
  <si>
    <t>Eugenol</t>
  </si>
  <si>
    <t>Farnesol</t>
  </si>
  <si>
    <t>Geraniol</t>
  </si>
  <si>
    <t>Hexyl Cinnamal</t>
  </si>
  <si>
    <t>Hydroxycitronellal</t>
  </si>
  <si>
    <t>Isoeugenol</t>
  </si>
  <si>
    <t>Limonene</t>
  </si>
  <si>
    <t>Linalool</t>
  </si>
  <si>
    <t>Methyl 2-Octynoate</t>
  </si>
  <si>
    <t>AFTERGLOW FRAGRANCE 805604</t>
  </si>
  <si>
    <t>BABY CARE FRAGRANCE 821118</t>
  </si>
  <si>
    <t>BANANA MILKSHAKE FRAGRANCE 800035</t>
  </si>
  <si>
    <t>Afterglow</t>
  </si>
  <si>
    <t>Baby Care</t>
  </si>
  <si>
    <t xml:space="preserve">Banana Milkshake </t>
  </si>
  <si>
    <t>Bicarbonate of soda</t>
  </si>
  <si>
    <t>Weight (g)</t>
  </si>
  <si>
    <t>Fragrance</t>
  </si>
  <si>
    <t>Green Apple (E102)</t>
  </si>
  <si>
    <t>Black (E129, E133, E102)</t>
  </si>
  <si>
    <t>Yellow (Fluoresceine)</t>
  </si>
  <si>
    <t>Parfum</t>
  </si>
  <si>
    <t>Water Soluble Colours</t>
  </si>
  <si>
    <t>INCI</t>
  </si>
  <si>
    <t>CI 16035, CI 19140, CI 42090</t>
  </si>
  <si>
    <t>CI 45350</t>
  </si>
  <si>
    <t>INCI Name</t>
  </si>
  <si>
    <t>Soluble Colour 1</t>
  </si>
  <si>
    <t>Soluble Colour 2</t>
  </si>
  <si>
    <t>Soluble Colour 3</t>
  </si>
  <si>
    <t>Mica 1</t>
  </si>
  <si>
    <t>Mica 2</t>
  </si>
  <si>
    <t>Mica 3</t>
  </si>
  <si>
    <t>White Mica</t>
  </si>
  <si>
    <t>Gold Mica</t>
  </si>
  <si>
    <t>Black Mica</t>
  </si>
  <si>
    <t>Red Mica</t>
  </si>
  <si>
    <t>Purple Mica</t>
  </si>
  <si>
    <t>Orange Mica</t>
  </si>
  <si>
    <t>Blue Mica</t>
  </si>
  <si>
    <t xml:space="preserve">Pink Mica  </t>
  </si>
  <si>
    <t>Green Mica</t>
  </si>
  <si>
    <t>Light Green Mica</t>
  </si>
  <si>
    <t>Micas</t>
  </si>
  <si>
    <t>Mica, Tin Oxide, CI 77491, CI 77891,</t>
  </si>
  <si>
    <t>Mica,
CI 77499,
CI 77891,</t>
  </si>
  <si>
    <t>Mica,
CI 16035,
CI 77891,</t>
  </si>
  <si>
    <t>Mica,
CI 16035,
CI 19140,
CI 77891,</t>
  </si>
  <si>
    <t>Mica,
CI 77742,
CI 77891,</t>
  </si>
  <si>
    <t>Mica,
CI 42090,
CI 77891,</t>
  </si>
  <si>
    <t>Mica,
CI 19140,
CI 61570,
CI 77891,</t>
  </si>
  <si>
    <t>Mica,
CI 61570,
CI 77891,</t>
  </si>
  <si>
    <t>Total weight (g)</t>
  </si>
  <si>
    <t>Percentage % (w/w)</t>
  </si>
  <si>
    <t>Beautiful Blossoms</t>
  </si>
  <si>
    <t>BEAUTIFUL BLOSSOMS FRAGRANCE 492341</t>
  </si>
  <si>
    <t xml:space="preserve">Black Cherry </t>
  </si>
  <si>
    <t>BLACK CHERRY FRAGRANCE 494145</t>
  </si>
  <si>
    <t>None</t>
  </si>
  <si>
    <t>Hidden Allergens</t>
  </si>
  <si>
    <t>Black Coconut</t>
  </si>
  <si>
    <t>BLACK COCONUT FRAGRANCE 491698</t>
  </si>
  <si>
    <t>BLUE COTTON CANDY FRAGRANCE 808926</t>
  </si>
  <si>
    <t xml:space="preserve">Blue Cotton Candy </t>
  </si>
  <si>
    <t xml:space="preserve">Candy Cotton Clouds </t>
  </si>
  <si>
    <t>CANDY COTTON CLOUDS FRAGRANCE 816202</t>
  </si>
  <si>
    <t>Main ingredients</t>
  </si>
  <si>
    <t>Colours</t>
  </si>
  <si>
    <t>Fragrance allergens</t>
  </si>
  <si>
    <t>CANDY HEARTS FRAGRANCE 489088</t>
  </si>
  <si>
    <t>Candy Hearts</t>
  </si>
  <si>
    <t xml:space="preserve">Citrus Zest </t>
  </si>
  <si>
    <t>CITRUS ZEST FRAGRANCE 841471</t>
  </si>
  <si>
    <t>DAZZLING FRAGRANCE 487712</t>
  </si>
  <si>
    <t xml:space="preserve">Dazzling </t>
  </si>
  <si>
    <t>DESIRABLE FRAGRANCE 834311</t>
  </si>
  <si>
    <t>Desirable</t>
  </si>
  <si>
    <t>Destiny</t>
  </si>
  <si>
    <t>DESTINY FRAGRANCE 805603</t>
  </si>
  <si>
    <t>FUNKY FLAMINGO FRAGRANCE 838036</t>
  </si>
  <si>
    <t xml:space="preserve">Funky Flamingo </t>
  </si>
  <si>
    <t>GET ROCKED FRAGRANCE 833570</t>
  </si>
  <si>
    <t xml:space="preserve">Get Rocked </t>
  </si>
  <si>
    <t>GODDESS FRAGRANCE 819054</t>
  </si>
  <si>
    <t>Goddess</t>
  </si>
  <si>
    <t xml:space="preserve">Graceful </t>
  </si>
  <si>
    <t>GRACEFUL FRAGRANCE 815921</t>
  </si>
  <si>
    <t>HERBAL HELP FRAGRANCE 487369</t>
  </si>
  <si>
    <t xml:space="preserve">Herbal Help </t>
  </si>
  <si>
    <t>HOLIDAY ROMANCE FRAGRANCE 816770</t>
  </si>
  <si>
    <t xml:space="preserve">Holiday Romance </t>
  </si>
  <si>
    <t>Comments</t>
  </si>
  <si>
    <t>Ice Queen</t>
  </si>
  <si>
    <t>ICE QUEEN FRAGRANCE 485309</t>
  </si>
  <si>
    <t>ICED PINEAPPLE FRAGRANCE 813156</t>
  </si>
  <si>
    <t xml:space="preserve">Iced Pineapple </t>
  </si>
  <si>
    <t>JUICY FRUIT CHEW FRAGRANCE 833405</t>
  </si>
  <si>
    <t xml:space="preserve">Juicy Fruit </t>
  </si>
  <si>
    <t xml:space="preserve">Kreed His </t>
  </si>
  <si>
    <t>KREED HIS FRAGRANCE 834616</t>
  </si>
  <si>
    <t xml:space="preserve">LAVENDER &amp; CHAMOMILE </t>
  </si>
  <si>
    <t>LAVENDER &amp; CHAMOMILE FRAGRANCE 828775</t>
  </si>
  <si>
    <t xml:space="preserve">Lemon Sherbet </t>
  </si>
  <si>
    <t>LEMON SHERBET FRAGRANCE 491174</t>
  </si>
  <si>
    <t>LOVE POTION FRAGRANCE 804544</t>
  </si>
  <si>
    <t xml:space="preserve">Love Potion </t>
  </si>
  <si>
    <t>MONKEY BUSINESS FRAGRANCE 822555</t>
  </si>
  <si>
    <t xml:space="preserve">Monkey Business </t>
  </si>
  <si>
    <t xml:space="preserve">Parma Violets </t>
  </si>
  <si>
    <t>PARMA VIOLETS FRAGRANCE 489087</t>
  </si>
  <si>
    <t xml:space="preserve">Passionfruit Martini </t>
  </si>
  <si>
    <t>PASSIONFRUIT MARTINI FRAGRANCE 811871</t>
  </si>
  <si>
    <t>PINK LYCHEE &amp; RASPBERRY FRAGRANCE 823441</t>
  </si>
  <si>
    <t>Pink Lychee &amp; Raspberry</t>
  </si>
  <si>
    <t>PINK CUSTARD &amp; CHOCOLATE CRUNCH FRAGRANCE 830294</t>
  </si>
  <si>
    <t xml:space="preserve">Pink Custard Chocolate Crunch </t>
  </si>
  <si>
    <t xml:space="preserve">Puppy Snuggles </t>
  </si>
  <si>
    <t>PUPPY SNUGGLES FRAGRANCE 489080</t>
  </si>
  <si>
    <t xml:space="preserve">Purple Rain </t>
  </si>
  <si>
    <t>PURPLE RAIN COCKTAIL 802556</t>
  </si>
  <si>
    <t xml:space="preserve">Rainbow Kiss </t>
  </si>
  <si>
    <t>RAINBOW KISS FRAGRANCE 816199</t>
  </si>
  <si>
    <t xml:space="preserve">Rhubarb &amp; Custard </t>
  </si>
  <si>
    <t>RHUBARB AND CUSTARD FRAGRANCE 491178</t>
  </si>
  <si>
    <t>RICH MUSK FRAGRANCE 814911</t>
  </si>
  <si>
    <t xml:space="preserve">Rich Musk </t>
  </si>
  <si>
    <t>SAVAGE FRAGRANCE 841452</t>
  </si>
  <si>
    <t>Savage</t>
  </si>
  <si>
    <t>SEA AMBER FRAGRANCE 847702</t>
  </si>
  <si>
    <t xml:space="preserve">Sea Amber </t>
  </si>
  <si>
    <t>SEX BOMB FRAGRANCE 833884</t>
  </si>
  <si>
    <t xml:space="preserve">Sex Bomb </t>
  </si>
  <si>
    <t>SPA DAY FRAGRANCE 814984</t>
  </si>
  <si>
    <t xml:space="preserve">Spa Day </t>
  </si>
  <si>
    <t>SPARKLING DESIRE FRAGRANCE 489066</t>
  </si>
  <si>
    <t xml:space="preserve">Sparkling Desire </t>
  </si>
  <si>
    <t>STRAWBERRY MILKSHAKE FRAGRANCE 806823</t>
  </si>
  <si>
    <t xml:space="preserve">Strawberry Milkshake </t>
  </si>
  <si>
    <t xml:space="preserve">Sweet Cherry </t>
  </si>
  <si>
    <t>SWEET CHERRY FRAGRANCE 812401</t>
  </si>
  <si>
    <t xml:space="preserve">Toasted Marshmallow </t>
  </si>
  <si>
    <t>TRADITION FRAGRANCE 823741</t>
  </si>
  <si>
    <t>TOASTED MARSHMALLOW FRAGRANCE 813180</t>
  </si>
  <si>
    <t>Tradition</t>
  </si>
  <si>
    <t xml:space="preserve">Twisted Mermaid </t>
  </si>
  <si>
    <t>TWISTED MERMAID FRAGRANCE 811392</t>
  </si>
  <si>
    <t xml:space="preserve">Unicorn Sparkle </t>
  </si>
  <si>
    <t>UNICORN SPARKLE FRAGRANCE 489075</t>
  </si>
  <si>
    <t>WATERMELONADE FRAGRANCE 811055</t>
  </si>
  <si>
    <t xml:space="preserve">Watermelonade </t>
  </si>
  <si>
    <t>WITCHES BREW FRAGRANCE 805266</t>
  </si>
  <si>
    <t xml:space="preserve">Witches Brew </t>
  </si>
  <si>
    <t>RASPBERRY FROZEN DRINK FRAGRANCE 802195</t>
  </si>
  <si>
    <t xml:space="preserve">Raspberry Slushie </t>
  </si>
  <si>
    <t>A</t>
  </si>
  <si>
    <t>B</t>
  </si>
  <si>
    <t>Mica,
Tin Oxide,
CI 77891,</t>
  </si>
  <si>
    <t>Sodium Sulfate, CI 19140, CI 42090</t>
  </si>
  <si>
    <t>Percent (%)</t>
  </si>
  <si>
    <t>Soluble Colour 4</t>
  </si>
  <si>
    <t>Soluble Colour 5</t>
  </si>
  <si>
    <t>Soluble Colour 6</t>
  </si>
  <si>
    <t>Soluble Colour 7</t>
  </si>
  <si>
    <t>Mica 4</t>
  </si>
  <si>
    <t>Mica 5</t>
  </si>
  <si>
    <t>Mica 6</t>
  </si>
  <si>
    <t>Mica 7</t>
  </si>
  <si>
    <t>Mica 8</t>
  </si>
  <si>
    <t>Mica 9</t>
  </si>
  <si>
    <t>Mica 10</t>
  </si>
  <si>
    <t>FD&amp;C Red No. 40 Vermillion Orange</t>
  </si>
  <si>
    <t>CI 16035</t>
  </si>
  <si>
    <t>FD&amp;C Blue No. 1</t>
  </si>
  <si>
    <t>CI 42090</t>
  </si>
  <si>
    <t>D&amp;C Red No. 28</t>
  </si>
  <si>
    <t>CI 45410</t>
  </si>
  <si>
    <t>CI 45100</t>
  </si>
  <si>
    <t>Acid Red 52 / Hot Pink</t>
  </si>
  <si>
    <t>FD &amp; C Yellow No 5 (Bright Yellow)</t>
  </si>
  <si>
    <t>CI 19140</t>
  </si>
  <si>
    <t>Soluble Colour 8</t>
  </si>
  <si>
    <t>Bedtime Bath
52957</t>
  </si>
  <si>
    <t>Bedtime Bath</t>
  </si>
  <si>
    <t xml:space="preserve">BERRY HAZE FRAGRANCE 847887 </t>
  </si>
  <si>
    <t>BLACK PLUM &amp; RHUBARB FRAGRANCE 828767</t>
  </si>
  <si>
    <t>BLOOD ORANGE FRAGRANCE 829096</t>
  </si>
  <si>
    <t>CAULDRON CHAOS FRAGRANCE 819271</t>
  </si>
  <si>
    <t>CHERRIES ON SNOW FRAGRANCE 829093</t>
  </si>
  <si>
    <t>CHRISTMAS COOKIES FRAGRANCE 822022</t>
  </si>
  <si>
    <t>CROC TEARS FRAGRANCE 818901</t>
  </si>
  <si>
    <t>Coconut&amp; Shea</t>
  </si>
  <si>
    <t>COCONUT &amp; SHEA FRAGRANCE 491804</t>
  </si>
  <si>
    <t>Deluxe</t>
  </si>
  <si>
    <t>DELUXE FRAGRANCE 812294</t>
  </si>
  <si>
    <t>ENCHANTED DREAM FRAGRANCE 832373</t>
  </si>
  <si>
    <t>Enchanted Dream</t>
  </si>
  <si>
    <t>Fairy Sparkle</t>
  </si>
  <si>
    <t>FAIRY SPARKLE FRAGRANCE 831168</t>
  </si>
  <si>
    <t>ST-151321 FIFTY SHADES FRAGRANCE</t>
  </si>
  <si>
    <t>Fifty Shades</t>
  </si>
  <si>
    <t>Fluffy Bunny</t>
  </si>
  <si>
    <t>FLUFFY BUNNY FRAGRANCE 816233</t>
  </si>
  <si>
    <t>Frosted Berries</t>
  </si>
  <si>
    <t>FROSTED BERRIES FRAGRANCE 829672</t>
  </si>
  <si>
    <t>GOODNIGHT LAVENDER FRAGRANCE 487926</t>
  </si>
  <si>
    <t xml:space="preserve">Goodnight Lavender </t>
  </si>
  <si>
    <t>GOSSIP FRAGRANCE 812293</t>
  </si>
  <si>
    <t>HALLOWEEN PUMPKIN FRAGRANCE 836092</t>
  </si>
  <si>
    <t>HAPPY EVER AFTER FRAGRANCE 818879</t>
  </si>
  <si>
    <t>Happy Ever After</t>
  </si>
  <si>
    <t>JAMACIAN ME CRAZY FRAGRANCE 809818</t>
  </si>
  <si>
    <t>LAVENDER MARSHMALLOW FRAGRANCE 809803</t>
  </si>
  <si>
    <t>LEMON MARSHMALLOW BUTTERCREAM FRAGRANCE 830648</t>
  </si>
  <si>
    <t>Love Bug</t>
  </si>
  <si>
    <t>LOVE BUG FRAGRANCE 816771</t>
  </si>
  <si>
    <t>MAGIC BEER FRAGRANCE 489081</t>
  </si>
  <si>
    <t>Mango Bliss</t>
  </si>
  <si>
    <t>MANGO BLISS FRAGRANCE 804552</t>
  </si>
  <si>
    <t>Marshmallow &amp; Candyfloss</t>
  </si>
  <si>
    <t>MARSHMALLOW &amp; CANDYFLOSS FRAGRANCE 822068</t>
  </si>
  <si>
    <t>Nag Champa</t>
  </si>
  <si>
    <t>NAG CHAMPA FRAGRANCE 815826</t>
  </si>
  <si>
    <t xml:space="preserve"> PAMPERING FRAGRANCE 835755</t>
  </si>
  <si>
    <t>Pampering</t>
  </si>
  <si>
    <t>PEPPERMINT CANDY CANE FRAGRANCE 812404</t>
  </si>
  <si>
    <t>PERFECT STORM FRAGRANCE 845246</t>
  </si>
  <si>
    <t>PINK BLOSSOMS FRAGRANCE 822612</t>
  </si>
  <si>
    <t>PINK CANDY FRAGRANCE 810047</t>
  </si>
  <si>
    <t>PINK GIN FRAGRANCE 826513</t>
  </si>
  <si>
    <t>RECHARGE FRAGRANCE 835756</t>
  </si>
  <si>
    <t>REFRESHING FRAGRANCE 836178</t>
  </si>
  <si>
    <t>REFRESHING MARINE FRAGRANCE 827102</t>
  </si>
  <si>
    <t>REVIVING FRAGRANCE 827016</t>
  </si>
  <si>
    <t>RHUBARB GIN FRAGRANCE 831777</t>
  </si>
  <si>
    <t>SEX ON THE BEACH FRAGRANCE 808931</t>
  </si>
  <si>
    <t>SNOWBERRY AND MISTLETOE FRAGRANCE 843672</t>
  </si>
  <si>
    <t>SUMMER SCOOP FRAGRANCE 831170</t>
  </si>
  <si>
    <t>SUNKISSED PEACH FRAGRANCE 822611</t>
  </si>
  <si>
    <t>SWEETNESS FRAGRANCE 847737</t>
  </si>
  <si>
    <t>TRICHOMANIA FRAGRANCE 832951</t>
  </si>
  <si>
    <t>TROPICAL CHEW FRAGRANCE 495706</t>
  </si>
  <si>
    <t>TROPICAL COLADA FRAGRANCE 808928</t>
  </si>
  <si>
    <t>WHITE CHOCOLATE &amp; RASPBERRY FRAGRANCE 824694</t>
  </si>
  <si>
    <t>WOO WOO COCKTAIL FRAGRANCE 806819</t>
  </si>
  <si>
    <t>COLA SLUSHIE FRAGRANCE 833982</t>
  </si>
  <si>
    <t>CHEWY RASPBERRY BAR FRAGRANCE 819063</t>
  </si>
  <si>
    <t>Berry Haze</t>
  </si>
  <si>
    <t>Black Plum &amp; Rhubarb</t>
  </si>
  <si>
    <t>Blood Orange</t>
  </si>
  <si>
    <t>Cauldron Chaos</t>
  </si>
  <si>
    <t>Cherries on Snow</t>
  </si>
  <si>
    <t>Christmas Cookies</t>
  </si>
  <si>
    <t>Croc Tears</t>
  </si>
  <si>
    <t>Chewy Raspberry Bar</t>
  </si>
  <si>
    <t>Gossip</t>
  </si>
  <si>
    <t>Halloween Pumpkin</t>
  </si>
  <si>
    <t>Jamacan me crazy</t>
  </si>
  <si>
    <t>Lavvender marshmallow</t>
  </si>
  <si>
    <t>Lemon Marshmellow Buttercream</t>
  </si>
  <si>
    <t>Magic Beer</t>
  </si>
  <si>
    <t>Peppermint Candy Cane</t>
  </si>
  <si>
    <t>Perfect Storm</t>
  </si>
  <si>
    <t>Pink Blossom</t>
  </si>
  <si>
    <t>Pink Candy</t>
  </si>
  <si>
    <t>Pink Gin</t>
  </si>
  <si>
    <t>Recharge</t>
  </si>
  <si>
    <t>Refreshing</t>
  </si>
  <si>
    <t>Refreshing Marine</t>
  </si>
  <si>
    <t>Reviving</t>
  </si>
  <si>
    <t>Rhubarb Gin</t>
  </si>
  <si>
    <t>Sex on the Beach</t>
  </si>
  <si>
    <t>Snowberry and mistletoe</t>
  </si>
  <si>
    <t>Summer Scoop</t>
  </si>
  <si>
    <t>Sunkissed Peach</t>
  </si>
  <si>
    <t>Sweetness</t>
  </si>
  <si>
    <t>Trichomania</t>
  </si>
  <si>
    <t>Tropical Chew</t>
  </si>
  <si>
    <t>Tropical Colada</t>
  </si>
  <si>
    <t>White Chocolate &amp; Raspberry</t>
  </si>
  <si>
    <t>Woo Woo</t>
  </si>
  <si>
    <t>Cola Slushie</t>
  </si>
  <si>
    <t>Cream of tartar</t>
  </si>
  <si>
    <t>Cocoa Butter</t>
  </si>
  <si>
    <t>Glycerin</t>
  </si>
  <si>
    <t>Blue Bio Glitter</t>
  </si>
  <si>
    <t>Rayon, Aqua, Urea, Styrene/Acrylates Copolymer, CI 77000, CI 77007</t>
  </si>
  <si>
    <t>Gold Bio Glitter</t>
  </si>
  <si>
    <t>Rayon, Aqua, Urea, Styrene/Acrylates Copolymer, CI 19140, CI 77000</t>
  </si>
  <si>
    <t>Green Bio Glitter</t>
  </si>
  <si>
    <t>Rayon, Aqua, Urea, Styrene/Acrylates Copolymer, CI 77288,CI 77000</t>
  </si>
  <si>
    <t>Iredescent Silver Bio Glitter</t>
  </si>
  <si>
    <t>Rayon, Aqua, Urea, Styrene/Acrylates Copolymer, CI 77000</t>
  </si>
  <si>
    <t>Pink Bio Glitter</t>
  </si>
  <si>
    <t>Rayon, Aqua, Urea, Styrene/Acrylates Copolymer, CI 15850,CI 77000</t>
  </si>
  <si>
    <t>Purple Bio Glitter</t>
  </si>
  <si>
    <t>Rayon, Aqua, Urea, Styrene/Acrylates Copolymer,CI 77000, CI 77742</t>
  </si>
  <si>
    <t xml:space="preserve">Bioglitter 1 </t>
  </si>
  <si>
    <t>Bioglitter 2</t>
  </si>
  <si>
    <t>Bioglitter 3</t>
  </si>
  <si>
    <t>Bioglitter 4</t>
  </si>
  <si>
    <t>Bioglitter 5</t>
  </si>
  <si>
    <t>Bioglitter 6</t>
  </si>
  <si>
    <t xml:space="preserve">Optional Topping: </t>
  </si>
  <si>
    <t>CAPB, Cocamidopropyl betaine</t>
  </si>
  <si>
    <t>SLSA, Sodium Lauryl Sulfoacetate</t>
  </si>
  <si>
    <t>Must be 30g or left blank</t>
  </si>
  <si>
    <t>Must be 10g or left blank</t>
  </si>
  <si>
    <t>Bioglitter</t>
  </si>
  <si>
    <t>25g for a drizzle, up to 75g for a pipable base</t>
  </si>
  <si>
    <t>Potassium Bitartrate</t>
  </si>
  <si>
    <t>Sodium Bicarbonate</t>
  </si>
  <si>
    <t>Theobroma Cacao Seed Butter</t>
  </si>
  <si>
    <t>Sodium Lauryl Sulfoacetate</t>
  </si>
  <si>
    <t>Cocamidopropyl Betaine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</si>
</sst>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Gill Sans MT"/>
      <family val="2"/>
    </font>
    <font>
      <sz val="9"/>
      <color theme="1"/>
      <name val="Gill Sans MT"/>
      <family val="2"/>
    </font>
    <font>
      <sz val="8"/>
      <color theme="1"/>
      <name val="Calibri"/>
      <family val="2"/>
    </font>
    <font>
      <sz val="11"/>
      <color rgb="FFFF0000"/>
      <name val="Gill Sans MT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Gill Sans MT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164" fontId="0" fillId="5" borderId="0" xfId="0" applyNumberFormat="1" applyFill="1"/>
    <xf numFmtId="0" fontId="4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2" fillId="5" borderId="1" xfId="0" applyFont="1" applyFill="1" applyBorder="1"/>
    <xf numFmtId="164" fontId="2" fillId="5" borderId="1" xfId="0" applyNumberFormat="1" applyFont="1" applyFill="1" applyBorder="1"/>
    <xf numFmtId="165" fontId="0" fillId="6" borderId="3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0" fontId="9" fillId="0" borderId="0" xfId="0" applyFont="1"/>
    <xf numFmtId="164" fontId="12" fillId="0" borderId="7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4" borderId="0" xfId="0" applyFill="1" applyAlignment="1">
      <alignment wrapText="1"/>
    </xf>
    <xf numFmtId="164" fontId="8" fillId="8" borderId="7" xfId="0" applyNumberFormat="1" applyFont="1" applyFill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8" fillId="8" borderId="10" xfId="0" applyFont="1" applyFill="1" applyBorder="1" applyAlignment="1">
      <alignment wrapText="1"/>
    </xf>
    <xf numFmtId="164" fontId="8" fillId="8" borderId="11" xfId="0" applyNumberFormat="1" applyFont="1" applyFill="1" applyBorder="1" applyAlignment="1">
      <alignment wrapText="1"/>
    </xf>
    <xf numFmtId="0" fontId="10" fillId="0" borderId="12" xfId="0" applyFont="1" applyBorder="1" applyAlignment="1">
      <alignment vertical="center" wrapText="1"/>
    </xf>
    <xf numFmtId="164" fontId="9" fillId="0" borderId="13" xfId="0" applyNumberFormat="1" applyFont="1" applyBorder="1"/>
    <xf numFmtId="0" fontId="9" fillId="0" borderId="12" xfId="0" applyFont="1" applyBorder="1" applyAlignment="1">
      <alignment vertical="center" wrapText="1"/>
    </xf>
    <xf numFmtId="0" fontId="9" fillId="0" borderId="12" xfId="0" applyFont="1" applyBorder="1"/>
    <xf numFmtId="0" fontId="11" fillId="0" borderId="15" xfId="0" applyFont="1" applyBorder="1" applyAlignment="1">
      <alignment vertical="center" wrapText="1"/>
    </xf>
    <xf numFmtId="164" fontId="9" fillId="0" borderId="16" xfId="0" applyNumberFormat="1" applyFont="1" applyBorder="1"/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4" fontId="9" fillId="0" borderId="17" xfId="0" applyNumberFormat="1" applyFont="1" applyBorder="1"/>
    <xf numFmtId="0" fontId="0" fillId="7" borderId="5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" xfId="0" applyFill="1" applyBorder="1" applyProtection="1">
      <protection locked="0"/>
    </xf>
    <xf numFmtId="164" fontId="0" fillId="0" borderId="0" xfId="0" applyNumberFormat="1" applyAlignment="1">
      <alignment wrapText="1"/>
    </xf>
    <xf numFmtId="0" fontId="4" fillId="0" borderId="1" xfId="0" applyFont="1" applyBorder="1"/>
    <xf numFmtId="164" fontId="2" fillId="0" borderId="1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1" xfId="0" applyNumberFormat="1" applyBorder="1" applyAlignment="1">
      <alignment wrapText="1"/>
    </xf>
    <xf numFmtId="164" fontId="2" fillId="3" borderId="7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164" fontId="0" fillId="2" borderId="8" xfId="0" applyNumberFormat="1" applyFill="1" applyBorder="1"/>
    <xf numFmtId="164" fontId="14" fillId="2" borderId="1" xfId="0" applyNumberFormat="1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3" fillId="0" borderId="1" xfId="0" applyNumberFormat="1" applyFont="1" applyBorder="1"/>
    <xf numFmtId="164" fontId="1" fillId="0" borderId="0" xfId="0" applyNumberFormat="1" applyFont="1"/>
    <xf numFmtId="1" fontId="0" fillId="0" borderId="0" xfId="0" applyNumberFormat="1"/>
    <xf numFmtId="164" fontId="1" fillId="0" borderId="2" xfId="0" applyNumberFormat="1" applyFont="1" applyBorder="1"/>
    <xf numFmtId="164" fontId="14" fillId="2" borderId="3" xfId="0" applyNumberFormat="1" applyFont="1" applyFill="1" applyBorder="1"/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164" fontId="14" fillId="0" borderId="1" xfId="0" applyNumberFormat="1" applyFont="1" applyBorder="1" applyAlignment="1">
      <alignment wrapText="1"/>
    </xf>
    <xf numFmtId="164" fontId="14" fillId="3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textRotation="90"/>
    </xf>
    <xf numFmtId="0" fontId="0" fillId="5" borderId="1" xfId="0" applyFill="1" applyBorder="1" applyAlignment="1">
      <alignment horizontal="right" wrapText="1"/>
    </xf>
    <xf numFmtId="0" fontId="2" fillId="0" borderId="0" xfId="0" applyFont="1"/>
    <xf numFmtId="0" fontId="0" fillId="5" borderId="3" xfId="0" applyFill="1" applyBorder="1"/>
    <xf numFmtId="0" fontId="0" fillId="7" borderId="3" xfId="0" applyFill="1" applyBorder="1" applyProtection="1">
      <protection locked="0"/>
    </xf>
    <xf numFmtId="0" fontId="0" fillId="0" borderId="19" xfId="0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horizontal="right" wrapText="1"/>
    </xf>
    <xf numFmtId="0" fontId="0" fillId="5" borderId="0" xfId="0" applyFill="1" applyAlignment="1">
      <alignment wrapText="1"/>
    </xf>
    <xf numFmtId="0" fontId="9" fillId="0" borderId="15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0" fontId="0" fillId="6" borderId="1" xfId="0" applyFill="1" applyBorder="1" applyAlignment="1" applyProtection="1">
      <alignment horizontal="right" wrapText="1"/>
      <protection locked="0"/>
    </xf>
    <xf numFmtId="0" fontId="0" fillId="7" borderId="1" xfId="0" applyFill="1" applyBorder="1"/>
    <xf numFmtId="164" fontId="15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textRotation="90"/>
    </xf>
    <xf numFmtId="0" fontId="2" fillId="0" borderId="18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 vertical="center" textRotation="90"/>
    </xf>
  </cellXfs>
  <cellStyles count="1"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CC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67349</xdr:colOff>
      <xdr:row>0</xdr:row>
      <xdr:rowOff>37715</xdr:rowOff>
    </xdr:from>
    <xdr:to>
      <xdr:col>10</xdr:col>
      <xdr:colOff>495973</xdr:colOff>
      <xdr:row>52</xdr:row>
      <xdr:rowOff>125076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C7BB9A-D5C8-433C-BA0D-D417EC34862F}"/>
            </a:ext>
          </a:extLst>
        </xdr:cNvPr>
        <xdr:cNvSpPr txBox="1"/>
      </xdr:nvSpPr>
      <xdr:spPr>
        <a:xfrm>
          <a:off x="6426970" y="37715"/>
          <a:ext cx="3459306" cy="629304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use: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Select the grams of CAPB, Cocamidopropyl betaine (90-120g).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fragrance using the dropdown box.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grams of fragrance used.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Select the colours used from the drop down box.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grams of the colours used in the blue box</a:t>
          </a:r>
          <a:endParaRPr lang="en-GB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>
              <a:effectLst/>
            </a:rPr>
            <a:t>6.</a:t>
          </a:r>
          <a:r>
            <a:rPr lang="en-GB" baseline="0">
              <a:effectLst/>
            </a:rPr>
            <a:t>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the micas used from the drop down box.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Enter the grams of the micas used in the blue box.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Select the the bioglitters used from the drop down box.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9.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grams of the bioglitters used in the blue box.</a:t>
          </a:r>
          <a:endParaRPr lang="en-GB">
            <a:effectLst/>
          </a:endParaRPr>
        </a:p>
        <a:p>
          <a:pPr eaLnBrk="1" fontAlgn="auto" latinLnBrk="0" hangingPunct="1"/>
          <a:r>
            <a:rPr lang="en-GB">
              <a:effectLst/>
            </a:rPr>
            <a:t>10</a:t>
          </a:r>
          <a:r>
            <a:rPr lang="en-GB" baseline="0">
              <a:effectLst/>
            </a:rPr>
            <a:t>. Enter the values for the optional topping, additional CPSR amendment is required for sale.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aseline="0">
              <a:effectLst/>
            </a:rPr>
            <a:t>11.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the Tab 'INCI Helper'.</a:t>
          </a:r>
          <a:endParaRPr lang="en-GB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that you start with 'none' in all your drop down boxes before you start with your selections. 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INCI helper on the next tab to help you with your ingredient percentages and allergen levels. Ingredients above 1% must be listed in decending order. Followed by ingredients under 1%. Colours may be placed at the end if you prefer.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Example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Ingredients: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Sodium Bicarbonate,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Citric Acid,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Disodium Lauryl Sulfosuccinate,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Oryza Sativa (Rice) Bran Oil,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Polysorbate 80,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Parfum,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(ingredients under 1% in any order after).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Allergens that are over 0.01% will require placing on the ingredient label.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fragrances allowed up to 2% 20g of fragrance can be used. For fragrances allowed up to 1% 10g of fragrance can be used.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colours, no more than 2g in total/combination may be used.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micas,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2g in total/combination may be used. </a:t>
          </a:r>
        </a:p>
        <a:p>
          <a:pPr eaLnBrk="1" fontAlgn="auto" latinLnBrk="0" hangingPunct="1"/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bioglitters, no more than 2g in total/combination may be used. </a:t>
          </a:r>
          <a:endParaRPr lang="en-GB">
            <a:effectLst/>
          </a:endParaRPr>
        </a:p>
        <a:p>
          <a:pPr eaLnBrk="1" fontAlgn="auto" latinLnBrk="0" hangingPunct="1"/>
          <a:endParaRPr lang="en-GB" b="1">
            <a:effectLst/>
          </a:endParaRPr>
        </a:p>
        <a:p>
          <a:pPr eaLnBrk="1" fontAlgn="auto" latinLnBrk="0" hangingPunct="1"/>
          <a:r>
            <a:rPr lang="en-GB" b="1">
              <a:effectLst/>
            </a:rPr>
            <a:t>For the</a:t>
          </a:r>
          <a:r>
            <a:rPr lang="en-GB" b="1" baseline="0">
              <a:effectLst/>
            </a:rPr>
            <a:t> use of the topping for sale - additional CPSR amendment is required. </a:t>
          </a:r>
          <a:endParaRPr lang="en-GB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D239-FBAF-462F-9065-6F3B2202F221}">
  <sheetPr codeName="Sheet1"/>
  <dimension ref="A1:L65"/>
  <sheetViews>
    <sheetView showGridLines="0" topLeftCell="A7" zoomScale="99" zoomScaleNormal="99" workbookViewId="0">
      <selection activeCell="D16" sqref="D16"/>
    </sheetView>
  </sheetViews>
  <sheetFormatPr defaultRowHeight="15" x14ac:dyDescent="0.25"/>
  <cols>
    <col min="1" max="1" width="15.28515625" customWidth="1"/>
    <col min="2" max="2" width="31.140625" bestFit="1" customWidth="1"/>
    <col min="3" max="3" width="11" style="5" bestFit="1" customWidth="1"/>
    <col min="4" max="4" width="11" bestFit="1" customWidth="1"/>
    <col min="5" max="5" width="33.85546875" customWidth="1"/>
  </cols>
  <sheetData>
    <row r="1" spans="1:12" x14ac:dyDescent="0.25">
      <c r="A1" s="9"/>
      <c r="B1" s="9"/>
      <c r="C1" s="13"/>
      <c r="D1" s="9"/>
      <c r="E1" s="9"/>
      <c r="G1" s="9"/>
      <c r="H1" s="9"/>
      <c r="I1" s="9"/>
      <c r="J1" s="9"/>
      <c r="K1" s="9"/>
      <c r="L1" s="9"/>
    </row>
    <row r="2" spans="1:12" ht="30" x14ac:dyDescent="0.25">
      <c r="A2" s="9"/>
      <c r="B2" s="9"/>
      <c r="C2" s="10" t="s">
        <v>30</v>
      </c>
      <c r="D2" s="11" t="s">
        <v>67</v>
      </c>
      <c r="E2" s="9"/>
      <c r="F2" s="9"/>
      <c r="G2" s="9"/>
      <c r="H2" s="9"/>
      <c r="I2" s="9"/>
      <c r="J2" s="9"/>
      <c r="K2" s="9"/>
      <c r="L2" s="9"/>
    </row>
    <row r="3" spans="1:12" x14ac:dyDescent="0.25">
      <c r="A3" s="9"/>
      <c r="B3" s="12" t="s">
        <v>29</v>
      </c>
      <c r="C3" s="68">
        <v>600</v>
      </c>
      <c r="D3" s="75">
        <f>C3/$C$38*100</f>
        <v>59.405940594059402</v>
      </c>
      <c r="E3" s="9"/>
      <c r="F3" s="9"/>
      <c r="G3" s="9"/>
      <c r="H3" s="9"/>
      <c r="I3" s="9"/>
      <c r="J3" s="9"/>
      <c r="K3" s="9"/>
      <c r="L3" s="9"/>
    </row>
    <row r="4" spans="1:12" x14ac:dyDescent="0.25">
      <c r="A4" s="9"/>
      <c r="B4" s="12" t="s">
        <v>295</v>
      </c>
      <c r="C4" s="68">
        <v>175</v>
      </c>
      <c r="D4" s="75">
        <f t="shared" ref="D4:D37" si="0">C4/$C$38*100</f>
        <v>17.326732673267326</v>
      </c>
      <c r="E4" s="9"/>
      <c r="F4" s="9"/>
      <c r="G4" s="9"/>
      <c r="H4" s="9"/>
      <c r="I4" s="9"/>
      <c r="J4" s="9"/>
      <c r="K4" s="9"/>
      <c r="L4" s="9"/>
    </row>
    <row r="5" spans="1:12" x14ac:dyDescent="0.25">
      <c r="A5" s="9"/>
      <c r="B5" s="12" t="s">
        <v>318</v>
      </c>
      <c r="C5" s="68">
        <v>100</v>
      </c>
      <c r="D5" s="75">
        <f t="shared" si="0"/>
        <v>9.9009900990099009</v>
      </c>
      <c r="E5" s="9"/>
      <c r="F5" s="9"/>
      <c r="G5" s="9"/>
      <c r="H5" s="9"/>
      <c r="I5" s="9"/>
      <c r="J5" s="9"/>
      <c r="K5" s="9"/>
      <c r="L5" s="9"/>
    </row>
    <row r="6" spans="1:12" x14ac:dyDescent="0.25">
      <c r="A6" s="9"/>
      <c r="B6" s="12" t="s">
        <v>296</v>
      </c>
      <c r="C6" s="68">
        <v>15</v>
      </c>
      <c r="D6" s="75">
        <f t="shared" si="0"/>
        <v>1.4851485148514851</v>
      </c>
      <c r="E6" s="9"/>
      <c r="F6" s="9"/>
      <c r="G6" s="9"/>
      <c r="H6" s="9"/>
      <c r="I6" s="9"/>
      <c r="J6" s="9"/>
      <c r="K6" s="9"/>
      <c r="L6" s="9"/>
    </row>
    <row r="7" spans="1:12" x14ac:dyDescent="0.25">
      <c r="A7" s="9"/>
      <c r="B7" s="12" t="s">
        <v>297</v>
      </c>
      <c r="C7" s="68">
        <v>10</v>
      </c>
      <c r="D7" s="75">
        <f t="shared" si="0"/>
        <v>0.99009900990099009</v>
      </c>
      <c r="E7" s="9"/>
      <c r="F7" s="9"/>
      <c r="G7" s="9"/>
      <c r="H7" s="9"/>
      <c r="I7" s="9"/>
      <c r="J7" s="9"/>
      <c r="K7" s="9"/>
      <c r="L7" s="9"/>
    </row>
    <row r="8" spans="1:12" x14ac:dyDescent="0.25">
      <c r="A8" s="9"/>
      <c r="B8" s="81" t="s">
        <v>317</v>
      </c>
      <c r="C8" s="80">
        <v>90</v>
      </c>
      <c r="D8" s="75">
        <f t="shared" si="0"/>
        <v>8.9108910891089099</v>
      </c>
      <c r="E8" s="74" t="str">
        <f>IF(AND(C8&gt;=90, C8&lt;=120), "ACCEPTABLE", "Enter a value between 90g and 120 g")</f>
        <v>ACCEPTABLE</v>
      </c>
      <c r="F8" s="9"/>
      <c r="G8" s="9"/>
      <c r="H8" s="9"/>
      <c r="I8" s="9"/>
      <c r="J8" s="9"/>
      <c r="K8" s="9"/>
      <c r="L8" s="9"/>
    </row>
    <row r="9" spans="1:12" ht="15.75" x14ac:dyDescent="0.25">
      <c r="A9" s="12" t="s">
        <v>31</v>
      </c>
      <c r="B9" s="41" t="s">
        <v>165</v>
      </c>
      <c r="C9" s="19">
        <v>20</v>
      </c>
      <c r="D9" s="75">
        <f t="shared" si="0"/>
        <v>1.9801980198019802</v>
      </c>
      <c r="E9" s="12" t="str">
        <f>IF(C9&gt;20,"DO NOT EXCEED 20g", "ACCEPTABLE")</f>
        <v>ACCEPTABLE</v>
      </c>
      <c r="F9" s="14"/>
      <c r="G9" s="9"/>
      <c r="H9" s="9"/>
      <c r="I9" s="9"/>
      <c r="J9" s="9"/>
      <c r="K9" s="9"/>
      <c r="L9" s="9"/>
    </row>
    <row r="10" spans="1:12" ht="15.75" x14ac:dyDescent="0.25">
      <c r="A10" s="12" t="s">
        <v>41</v>
      </c>
      <c r="B10" s="42" t="s">
        <v>32</v>
      </c>
      <c r="C10" s="20"/>
      <c r="D10" s="75">
        <f t="shared" si="0"/>
        <v>0</v>
      </c>
      <c r="E10" s="12" t="str">
        <f t="shared" ref="E10:E11" si="1">IF(SUM($C$10:$C$17)&gt;2,"DO NOT EXCEED 2g colour in total","ACCEPTABLE")</f>
        <v>ACCEPTABLE</v>
      </c>
      <c r="F10" s="14"/>
      <c r="G10" s="9"/>
      <c r="H10" s="9"/>
      <c r="I10" s="9"/>
      <c r="J10" s="9"/>
      <c r="K10" s="9"/>
      <c r="L10" s="9"/>
    </row>
    <row r="11" spans="1:12" ht="15.75" x14ac:dyDescent="0.25">
      <c r="A11" s="12" t="s">
        <v>42</v>
      </c>
      <c r="B11" s="42" t="s">
        <v>32</v>
      </c>
      <c r="C11" s="20"/>
      <c r="D11" s="75">
        <f t="shared" si="0"/>
        <v>0</v>
      </c>
      <c r="E11" s="12" t="str">
        <f t="shared" si="1"/>
        <v>ACCEPTABLE</v>
      </c>
      <c r="F11" s="15"/>
      <c r="G11" s="9"/>
      <c r="H11" s="9"/>
      <c r="I11" s="9"/>
      <c r="J11" s="9"/>
      <c r="K11" s="9"/>
      <c r="L11" s="9"/>
    </row>
    <row r="12" spans="1:12" ht="15.75" x14ac:dyDescent="0.25">
      <c r="A12" s="12" t="s">
        <v>43</v>
      </c>
      <c r="B12" s="42" t="s">
        <v>32</v>
      </c>
      <c r="C12" s="20"/>
      <c r="D12" s="75">
        <f t="shared" si="0"/>
        <v>0</v>
      </c>
      <c r="E12" s="12" t="str">
        <f t="shared" ref="E12:E17" si="2">IF(SUM($C$10:$C$17)&gt;2,"DO NOT EXCEED 2g colour in total","ACCEPTABLE")</f>
        <v>ACCEPTABLE</v>
      </c>
      <c r="F12" s="15"/>
      <c r="G12" s="9"/>
      <c r="H12" s="9"/>
      <c r="I12" s="9"/>
      <c r="J12" s="9"/>
      <c r="K12" s="9"/>
      <c r="L12" s="9"/>
    </row>
    <row r="13" spans="1:12" ht="15.75" x14ac:dyDescent="0.25">
      <c r="A13" s="12" t="s">
        <v>173</v>
      </c>
      <c r="B13" s="42" t="s">
        <v>32</v>
      </c>
      <c r="C13" s="20"/>
      <c r="D13" s="75">
        <f t="shared" si="0"/>
        <v>0</v>
      </c>
      <c r="E13" s="12" t="str">
        <f t="shared" si="2"/>
        <v>ACCEPTABLE</v>
      </c>
      <c r="F13" s="15"/>
      <c r="G13" s="9"/>
      <c r="H13" s="9"/>
      <c r="I13" s="9"/>
      <c r="J13" s="9"/>
      <c r="K13" s="9"/>
      <c r="L13" s="9"/>
    </row>
    <row r="14" spans="1:12" ht="15.75" x14ac:dyDescent="0.25">
      <c r="A14" s="12" t="s">
        <v>174</v>
      </c>
      <c r="B14" s="42" t="s">
        <v>32</v>
      </c>
      <c r="C14" s="20"/>
      <c r="D14" s="75">
        <f t="shared" si="0"/>
        <v>0</v>
      </c>
      <c r="E14" s="12" t="str">
        <f t="shared" si="2"/>
        <v>ACCEPTABLE</v>
      </c>
      <c r="F14" s="15"/>
      <c r="G14" s="9"/>
      <c r="H14" s="9"/>
      <c r="I14" s="9"/>
      <c r="J14" s="9"/>
      <c r="K14" s="9"/>
      <c r="L14" s="9"/>
    </row>
    <row r="15" spans="1:12" ht="15.75" x14ac:dyDescent="0.25">
      <c r="A15" s="12" t="s">
        <v>175</v>
      </c>
      <c r="B15" s="42" t="s">
        <v>32</v>
      </c>
      <c r="C15" s="20"/>
      <c r="D15" s="75">
        <f t="shared" si="0"/>
        <v>0</v>
      </c>
      <c r="E15" s="12" t="str">
        <f t="shared" si="2"/>
        <v>ACCEPTABLE</v>
      </c>
      <c r="F15" s="15"/>
      <c r="G15" s="9"/>
      <c r="H15" s="9"/>
      <c r="I15" s="9"/>
      <c r="J15" s="9"/>
      <c r="K15" s="9"/>
      <c r="L15" s="9"/>
    </row>
    <row r="16" spans="1:12" ht="15.75" x14ac:dyDescent="0.25">
      <c r="A16" s="12" t="s">
        <v>176</v>
      </c>
      <c r="B16" s="42" t="s">
        <v>32</v>
      </c>
      <c r="C16" s="20"/>
      <c r="D16" s="75">
        <f t="shared" si="0"/>
        <v>0</v>
      </c>
      <c r="E16" s="12" t="str">
        <f t="shared" si="2"/>
        <v>ACCEPTABLE</v>
      </c>
      <c r="F16" s="15"/>
      <c r="G16" s="9"/>
      <c r="H16" s="9"/>
      <c r="I16" s="9"/>
      <c r="J16" s="9"/>
      <c r="K16" s="9"/>
      <c r="L16" s="9"/>
    </row>
    <row r="17" spans="1:12" ht="15.75" x14ac:dyDescent="0.25">
      <c r="A17" s="12" t="s">
        <v>194</v>
      </c>
      <c r="B17" s="42" t="s">
        <v>32</v>
      </c>
      <c r="C17" s="20"/>
      <c r="D17" s="75">
        <f t="shared" si="0"/>
        <v>0</v>
      </c>
      <c r="E17" s="12" t="str">
        <f t="shared" si="2"/>
        <v>ACCEPTABLE</v>
      </c>
      <c r="F17" s="15"/>
      <c r="G17" s="9"/>
      <c r="H17" s="9"/>
      <c r="I17" s="9"/>
      <c r="J17" s="9"/>
      <c r="K17" s="9"/>
      <c r="L17" s="9"/>
    </row>
    <row r="18" spans="1:12" ht="15.75" x14ac:dyDescent="0.25">
      <c r="A18" s="12" t="s">
        <v>44</v>
      </c>
      <c r="B18" s="43" t="s">
        <v>72</v>
      </c>
      <c r="C18" s="20"/>
      <c r="D18" s="75">
        <f t="shared" si="0"/>
        <v>0</v>
      </c>
      <c r="E18" s="12" t="str">
        <f>IF(SUM($C$18:$C$27)&gt;2,"DO NOT EXCEED 2g mica in total","ACCEPTABLE")</f>
        <v>ACCEPTABLE</v>
      </c>
      <c r="F18" s="15"/>
      <c r="G18" s="9"/>
      <c r="H18" s="9"/>
      <c r="I18" s="9"/>
      <c r="J18" s="9"/>
      <c r="K18" s="9"/>
      <c r="L18" s="9"/>
    </row>
    <row r="19" spans="1:12" ht="15.75" x14ac:dyDescent="0.25">
      <c r="A19" s="12" t="s">
        <v>45</v>
      </c>
      <c r="B19" s="43" t="s">
        <v>72</v>
      </c>
      <c r="C19" s="20"/>
      <c r="D19" s="75">
        <f t="shared" si="0"/>
        <v>0</v>
      </c>
      <c r="E19" s="12" t="str">
        <f t="shared" ref="E19:E27" si="3">IF(SUM($C$18:$C$27)&gt;2,"DO NOT EXCEED 2g mica in total","ACCEPTABLE")</f>
        <v>ACCEPTABLE</v>
      </c>
      <c r="F19" s="15"/>
      <c r="G19" s="9"/>
      <c r="H19" s="9"/>
      <c r="I19" s="9"/>
      <c r="J19" s="9"/>
      <c r="K19" s="9"/>
      <c r="L19" s="9"/>
    </row>
    <row r="20" spans="1:12" ht="15.75" x14ac:dyDescent="0.25">
      <c r="A20" s="12" t="s">
        <v>46</v>
      </c>
      <c r="B20" s="43" t="s">
        <v>72</v>
      </c>
      <c r="C20" s="19"/>
      <c r="D20" s="75">
        <f t="shared" si="0"/>
        <v>0</v>
      </c>
      <c r="E20" s="12" t="str">
        <f t="shared" si="3"/>
        <v>ACCEPTABLE</v>
      </c>
      <c r="F20" s="15"/>
      <c r="G20" s="9"/>
      <c r="H20" s="9"/>
      <c r="I20" s="9"/>
      <c r="J20" s="9"/>
      <c r="K20" s="9"/>
      <c r="L20" s="9"/>
    </row>
    <row r="21" spans="1:12" ht="15.75" x14ac:dyDescent="0.25">
      <c r="A21" s="12" t="s">
        <v>177</v>
      </c>
      <c r="B21" s="43" t="s">
        <v>72</v>
      </c>
      <c r="C21" s="19"/>
      <c r="D21" s="75">
        <f t="shared" si="0"/>
        <v>0</v>
      </c>
      <c r="E21" s="12" t="str">
        <f t="shared" si="3"/>
        <v>ACCEPTABLE</v>
      </c>
      <c r="F21" s="15"/>
      <c r="G21" s="9"/>
      <c r="H21" s="9"/>
      <c r="I21" s="9"/>
      <c r="J21" s="9"/>
      <c r="K21" s="9"/>
      <c r="L21" s="9"/>
    </row>
    <row r="22" spans="1:12" ht="15.75" x14ac:dyDescent="0.25">
      <c r="A22" s="12" t="s">
        <v>178</v>
      </c>
      <c r="B22" s="43" t="s">
        <v>72</v>
      </c>
      <c r="C22" s="19"/>
      <c r="D22" s="75">
        <f t="shared" si="0"/>
        <v>0</v>
      </c>
      <c r="E22" s="12" t="str">
        <f t="shared" si="3"/>
        <v>ACCEPTABLE</v>
      </c>
      <c r="F22" s="15"/>
      <c r="G22" s="9"/>
      <c r="H22" s="9"/>
      <c r="I22" s="9"/>
      <c r="J22" s="9"/>
      <c r="K22" s="9"/>
      <c r="L22" s="9"/>
    </row>
    <row r="23" spans="1:12" ht="15.75" x14ac:dyDescent="0.25">
      <c r="A23" s="12" t="s">
        <v>179</v>
      </c>
      <c r="B23" s="43" t="s">
        <v>72</v>
      </c>
      <c r="C23" s="19"/>
      <c r="D23" s="75">
        <f t="shared" si="0"/>
        <v>0</v>
      </c>
      <c r="E23" s="12" t="str">
        <f t="shared" si="3"/>
        <v>ACCEPTABLE</v>
      </c>
      <c r="F23" s="15"/>
      <c r="G23" s="9"/>
      <c r="H23" s="9"/>
      <c r="I23" s="9"/>
      <c r="J23" s="9"/>
      <c r="K23" s="9"/>
      <c r="L23" s="9"/>
    </row>
    <row r="24" spans="1:12" ht="15.75" x14ac:dyDescent="0.25">
      <c r="A24" s="12" t="s">
        <v>180</v>
      </c>
      <c r="B24" s="43" t="s">
        <v>72</v>
      </c>
      <c r="C24" s="19"/>
      <c r="D24" s="75">
        <f t="shared" si="0"/>
        <v>0</v>
      </c>
      <c r="E24" s="12" t="str">
        <f t="shared" si="3"/>
        <v>ACCEPTABLE</v>
      </c>
      <c r="F24" s="15"/>
      <c r="G24" s="9"/>
      <c r="H24" s="9"/>
      <c r="I24" s="9"/>
      <c r="J24" s="9"/>
      <c r="K24" s="9"/>
      <c r="L24" s="9"/>
    </row>
    <row r="25" spans="1:12" ht="15.75" x14ac:dyDescent="0.25">
      <c r="A25" s="12" t="s">
        <v>181</v>
      </c>
      <c r="B25" s="43" t="s">
        <v>72</v>
      </c>
      <c r="C25" s="19"/>
      <c r="D25" s="75">
        <f t="shared" si="0"/>
        <v>0</v>
      </c>
      <c r="E25" s="12" t="str">
        <f t="shared" si="3"/>
        <v>ACCEPTABLE</v>
      </c>
      <c r="F25" s="15"/>
      <c r="G25" s="9"/>
      <c r="H25" s="9"/>
      <c r="I25" s="9"/>
      <c r="J25" s="9"/>
      <c r="K25" s="9"/>
      <c r="L25" s="9"/>
    </row>
    <row r="26" spans="1:12" ht="15.75" x14ac:dyDescent="0.25">
      <c r="A26" s="12" t="s">
        <v>182</v>
      </c>
      <c r="B26" s="43" t="s">
        <v>72</v>
      </c>
      <c r="C26" s="19"/>
      <c r="D26" s="75">
        <f t="shared" si="0"/>
        <v>0</v>
      </c>
      <c r="E26" s="12" t="str">
        <f t="shared" si="3"/>
        <v>ACCEPTABLE</v>
      </c>
      <c r="F26" s="15"/>
      <c r="G26" s="9"/>
      <c r="H26" s="9"/>
      <c r="I26" s="9"/>
      <c r="J26" s="9"/>
      <c r="K26" s="9"/>
      <c r="L26" s="9"/>
    </row>
    <row r="27" spans="1:12" ht="15.75" x14ac:dyDescent="0.25">
      <c r="A27" s="12" t="s">
        <v>183</v>
      </c>
      <c r="B27" s="43" t="s">
        <v>72</v>
      </c>
      <c r="C27" s="19"/>
      <c r="D27" s="75">
        <f t="shared" si="0"/>
        <v>0</v>
      </c>
      <c r="E27" s="12" t="str">
        <f t="shared" si="3"/>
        <v>ACCEPTABLE</v>
      </c>
      <c r="F27" s="15"/>
      <c r="G27" s="9"/>
      <c r="H27" s="9"/>
      <c r="I27" s="9"/>
      <c r="J27" s="9"/>
      <c r="K27" s="9"/>
      <c r="L27" s="9"/>
    </row>
    <row r="28" spans="1:12" ht="15.75" x14ac:dyDescent="0.25">
      <c r="A28" s="12" t="s">
        <v>310</v>
      </c>
      <c r="B28" s="43" t="s">
        <v>72</v>
      </c>
      <c r="C28" s="19"/>
      <c r="D28" s="75">
        <f t="shared" si="0"/>
        <v>0</v>
      </c>
      <c r="E28" s="12" t="str">
        <f>IF(SUM($C$28:$C$33)&gt;2,"DO NOT EXCEED 2g bioglitter in total","ACCEPTABLE")</f>
        <v>ACCEPTABLE</v>
      </c>
      <c r="F28" s="15"/>
      <c r="G28" s="9"/>
      <c r="H28" s="9"/>
      <c r="I28" s="9"/>
      <c r="J28" s="9"/>
      <c r="K28" s="9"/>
      <c r="L28" s="9"/>
    </row>
    <row r="29" spans="1:12" ht="15.75" x14ac:dyDescent="0.25">
      <c r="A29" s="12" t="s">
        <v>311</v>
      </c>
      <c r="B29" s="43" t="s">
        <v>72</v>
      </c>
      <c r="C29" s="19"/>
      <c r="D29" s="75">
        <f t="shared" si="0"/>
        <v>0</v>
      </c>
      <c r="E29" s="12" t="str">
        <f t="shared" ref="E29:E33" si="4">IF(SUM($C$28:$C$33)&gt;2,"DO NOT EXCEED 2g bioglitter in total","ACCEPTABLE")</f>
        <v>ACCEPTABLE</v>
      </c>
      <c r="F29" s="15"/>
      <c r="G29" s="9"/>
      <c r="H29" s="9"/>
      <c r="I29" s="9"/>
      <c r="J29" s="9"/>
      <c r="K29" s="9"/>
      <c r="L29" s="9"/>
    </row>
    <row r="30" spans="1:12" ht="15.75" x14ac:dyDescent="0.25">
      <c r="A30" s="12" t="s">
        <v>312</v>
      </c>
      <c r="B30" s="43" t="s">
        <v>72</v>
      </c>
      <c r="C30" s="19"/>
      <c r="D30" s="75">
        <f t="shared" si="0"/>
        <v>0</v>
      </c>
      <c r="E30" s="12" t="str">
        <f t="shared" si="4"/>
        <v>ACCEPTABLE</v>
      </c>
      <c r="F30" s="15"/>
      <c r="G30" s="9"/>
      <c r="H30" s="9"/>
      <c r="I30" s="9"/>
      <c r="J30" s="9"/>
      <c r="K30" s="9"/>
      <c r="L30" s="9"/>
    </row>
    <row r="31" spans="1:12" ht="15.75" x14ac:dyDescent="0.25">
      <c r="A31" s="12" t="s">
        <v>313</v>
      </c>
      <c r="B31" s="43" t="s">
        <v>72</v>
      </c>
      <c r="C31" s="19"/>
      <c r="D31" s="75">
        <f t="shared" si="0"/>
        <v>0</v>
      </c>
      <c r="E31" s="12" t="str">
        <f t="shared" si="4"/>
        <v>ACCEPTABLE</v>
      </c>
      <c r="F31" s="15"/>
      <c r="G31" s="9"/>
      <c r="H31" s="9"/>
      <c r="I31" s="9"/>
      <c r="J31" s="9"/>
      <c r="K31" s="9"/>
      <c r="L31" s="9"/>
    </row>
    <row r="32" spans="1:12" ht="15.75" x14ac:dyDescent="0.25">
      <c r="A32" s="12" t="s">
        <v>314</v>
      </c>
      <c r="B32" s="43" t="s">
        <v>72</v>
      </c>
      <c r="C32" s="19"/>
      <c r="D32" s="75">
        <f t="shared" si="0"/>
        <v>0</v>
      </c>
      <c r="E32" s="12" t="str">
        <f t="shared" si="4"/>
        <v>ACCEPTABLE</v>
      </c>
      <c r="F32" s="15"/>
      <c r="G32" s="9"/>
      <c r="H32" s="9"/>
      <c r="I32" s="9"/>
      <c r="J32" s="9"/>
      <c r="K32" s="9"/>
      <c r="L32" s="9"/>
    </row>
    <row r="33" spans="1:12" ht="15.75" x14ac:dyDescent="0.25">
      <c r="A33" s="70" t="s">
        <v>315</v>
      </c>
      <c r="B33" s="71" t="s">
        <v>72</v>
      </c>
      <c r="C33" s="19"/>
      <c r="D33" s="75">
        <f t="shared" si="0"/>
        <v>0</v>
      </c>
      <c r="E33" s="12" t="str">
        <f t="shared" si="4"/>
        <v>ACCEPTABLE</v>
      </c>
      <c r="F33" s="15"/>
      <c r="G33" s="9"/>
      <c r="H33" s="9"/>
      <c r="I33" s="9"/>
      <c r="J33" s="9"/>
      <c r="K33" s="9"/>
      <c r="L33" s="9"/>
    </row>
    <row r="34" spans="1:12" ht="15.75" x14ac:dyDescent="0.25">
      <c r="A34" s="79" t="s">
        <v>316</v>
      </c>
      <c r="B34" s="72"/>
      <c r="C34" s="73"/>
      <c r="D34" s="75"/>
      <c r="E34" s="9"/>
      <c r="F34" s="15"/>
      <c r="G34" s="9"/>
      <c r="H34" s="9"/>
      <c r="I34" s="9"/>
      <c r="J34" s="9"/>
      <c r="K34" s="9"/>
      <c r="L34" s="9"/>
    </row>
    <row r="35" spans="1:12" ht="15.75" x14ac:dyDescent="0.25">
      <c r="A35" s="9"/>
      <c r="B35" s="43" t="s">
        <v>296</v>
      </c>
      <c r="C35" s="20"/>
      <c r="D35" s="75">
        <f t="shared" si="0"/>
        <v>0</v>
      </c>
      <c r="E35" s="17" t="s">
        <v>319</v>
      </c>
      <c r="F35" s="15"/>
      <c r="G35" s="9"/>
      <c r="H35" s="9"/>
      <c r="I35" s="9"/>
      <c r="J35" s="9"/>
      <c r="K35" s="9"/>
      <c r="L35" s="9"/>
    </row>
    <row r="36" spans="1:12" ht="15.75" x14ac:dyDescent="0.25">
      <c r="A36" s="9"/>
      <c r="B36" s="43" t="s">
        <v>317</v>
      </c>
      <c r="C36" s="20"/>
      <c r="D36" s="75">
        <f t="shared" si="0"/>
        <v>0</v>
      </c>
      <c r="E36" s="17" t="s">
        <v>320</v>
      </c>
      <c r="F36" s="15"/>
      <c r="G36" s="9"/>
      <c r="H36" s="9"/>
      <c r="I36" s="9"/>
      <c r="J36" s="9"/>
      <c r="K36" s="9"/>
      <c r="L36" s="9"/>
    </row>
    <row r="37" spans="1:12" ht="50.25" customHeight="1" x14ac:dyDescent="0.25">
      <c r="A37" s="76"/>
      <c r="B37" s="43" t="s">
        <v>29</v>
      </c>
      <c r="C37" s="19"/>
      <c r="D37" s="75">
        <f t="shared" si="0"/>
        <v>0</v>
      </c>
      <c r="E37" s="78" t="s">
        <v>322</v>
      </c>
      <c r="F37" s="15"/>
      <c r="G37" s="9"/>
      <c r="H37" s="9"/>
      <c r="I37" s="9"/>
      <c r="J37" s="9"/>
      <c r="K37" s="9"/>
      <c r="L37" s="9"/>
    </row>
    <row r="38" spans="1:12" ht="15.75" x14ac:dyDescent="0.25">
      <c r="A38" s="9"/>
      <c r="B38" s="17" t="s">
        <v>66</v>
      </c>
      <c r="C38" s="18">
        <f>SUM(C3:C37)</f>
        <v>1010</v>
      </c>
      <c r="D38" s="9"/>
      <c r="E38" s="9"/>
      <c r="F38" s="15"/>
      <c r="G38" s="9"/>
      <c r="H38" s="9"/>
      <c r="I38" s="9"/>
      <c r="J38" s="9"/>
      <c r="K38" s="9"/>
      <c r="L38" s="9"/>
    </row>
    <row r="39" spans="1:12" ht="15.75" x14ac:dyDescent="0.25">
      <c r="A39" s="9"/>
      <c r="B39" s="9"/>
      <c r="C39" s="13"/>
      <c r="D39" s="9"/>
      <c r="E39" s="9"/>
      <c r="F39" s="15"/>
      <c r="G39" s="9"/>
      <c r="H39" s="9"/>
      <c r="I39" s="9"/>
      <c r="J39" s="9"/>
      <c r="K39" s="9"/>
      <c r="L39" s="9"/>
    </row>
    <row r="40" spans="1:12" ht="15.75" x14ac:dyDescent="0.25">
      <c r="A40" s="9"/>
      <c r="B40" s="9"/>
      <c r="C40" s="13"/>
      <c r="D40" s="9"/>
      <c r="E40" s="9"/>
      <c r="F40" s="15"/>
      <c r="G40" s="9"/>
      <c r="H40" s="9"/>
      <c r="I40" s="9"/>
      <c r="J40" s="9"/>
      <c r="K40" s="9"/>
      <c r="L40" s="9"/>
    </row>
    <row r="41" spans="1:12" ht="15.75" x14ac:dyDescent="0.25">
      <c r="F41" s="8"/>
    </row>
    <row r="42" spans="1:12" ht="15.75" x14ac:dyDescent="0.25">
      <c r="F42" s="8"/>
    </row>
    <row r="43" spans="1:12" ht="15.75" x14ac:dyDescent="0.25">
      <c r="F43" s="8"/>
    </row>
    <row r="44" spans="1:12" ht="15.75" x14ac:dyDescent="0.25">
      <c r="F44" s="8"/>
    </row>
    <row r="45" spans="1:12" ht="15.75" x14ac:dyDescent="0.25">
      <c r="F45" s="8"/>
    </row>
    <row r="46" spans="1:12" ht="15.75" x14ac:dyDescent="0.25">
      <c r="F46" s="8"/>
    </row>
    <row r="47" spans="1:12" ht="15.75" x14ac:dyDescent="0.25">
      <c r="F47" s="8"/>
    </row>
    <row r="48" spans="1:12" ht="15.75" x14ac:dyDescent="0.25">
      <c r="F48" s="8"/>
    </row>
    <row r="49" spans="2:6" ht="15.75" x14ac:dyDescent="0.25">
      <c r="F49" s="8"/>
    </row>
    <row r="50" spans="2:6" ht="15.75" x14ac:dyDescent="0.25">
      <c r="F50" s="8"/>
    </row>
    <row r="51" spans="2:6" ht="15.75" x14ac:dyDescent="0.25">
      <c r="F51" s="8"/>
    </row>
    <row r="52" spans="2:6" ht="15.75" x14ac:dyDescent="0.25">
      <c r="F52" s="8"/>
    </row>
    <row r="53" spans="2:6" ht="15.75" x14ac:dyDescent="0.25">
      <c r="F53" s="8"/>
    </row>
    <row r="54" spans="2:6" ht="15.75" x14ac:dyDescent="0.25">
      <c r="B54" s="6"/>
      <c r="F54" s="8"/>
    </row>
    <row r="55" spans="2:6" x14ac:dyDescent="0.25">
      <c r="B55" s="6"/>
    </row>
    <row r="56" spans="2:6" x14ac:dyDescent="0.25">
      <c r="B56" s="6"/>
    </row>
    <row r="57" spans="2:6" x14ac:dyDescent="0.25">
      <c r="B57" s="6"/>
    </row>
    <row r="58" spans="2:6" x14ac:dyDescent="0.25">
      <c r="B58" s="6"/>
    </row>
    <row r="59" spans="2:6" x14ac:dyDescent="0.25">
      <c r="B59" s="6"/>
    </row>
    <row r="60" spans="2:6" x14ac:dyDescent="0.25">
      <c r="B60" s="6"/>
    </row>
    <row r="61" spans="2:6" x14ac:dyDescent="0.25">
      <c r="B61" s="6"/>
    </row>
    <row r="62" spans="2:6" x14ac:dyDescent="0.25">
      <c r="B62" s="6"/>
    </row>
    <row r="63" spans="2:6" x14ac:dyDescent="0.25">
      <c r="B63" s="6"/>
    </row>
    <row r="64" spans="2:6" x14ac:dyDescent="0.25">
      <c r="B64" s="6"/>
    </row>
    <row r="65" spans="1:1" x14ac:dyDescent="0.25">
      <c r="A65" s="7"/>
    </row>
  </sheetData>
  <phoneticPr fontId="7" type="noConversion"/>
  <conditionalFormatting sqref="E9:E37">
    <cfRule type="cellIs" dxfId="21" priority="14" operator="equal">
      <formula>"ACCEPTABLE"</formula>
    </cfRule>
  </conditionalFormatting>
  <conditionalFormatting sqref="E9">
    <cfRule type="cellIs" dxfId="20" priority="13" operator="equal">
      <formula>"DO NOT EXCEED 30g"</formula>
    </cfRule>
  </conditionalFormatting>
  <conditionalFormatting sqref="E10:E17">
    <cfRule type="cellIs" dxfId="19" priority="3" operator="equal">
      <formula>"DO NOT EXCEED 2g colour in total"</formula>
    </cfRule>
    <cfRule type="containsText" dxfId="18" priority="8" operator="containsText" text="DO NOT EXCEED 8g colour in total">
      <formula>NOT(ISERROR(SEARCH("DO NOT EXCEED 8g colour in total",E10)))</formula>
    </cfRule>
    <cfRule type="cellIs" dxfId="17" priority="12" operator="equal">
      <formula>"DO NOT EXCEED 3g colour in total"</formula>
    </cfRule>
  </conditionalFormatting>
  <conditionalFormatting sqref="E18:E37">
    <cfRule type="containsText" dxfId="16" priority="7" operator="containsText" text="DO NOT EXCEED 8g mica in total">
      <formula>NOT(ISERROR(SEARCH("DO NOT EXCEED 8g mica in total",E18)))</formula>
    </cfRule>
    <cfRule type="cellIs" dxfId="15" priority="11" operator="equal">
      <formula>"DO NOT EXCEED 3g mica in total"</formula>
    </cfRule>
  </conditionalFormatting>
  <conditionalFormatting sqref="E8">
    <cfRule type="cellIs" dxfId="14" priority="5" operator="equal">
      <formula>"ACCEPTABLE"</formula>
    </cfRule>
    <cfRule type="cellIs" dxfId="13" priority="6" operator="equal">
      <formula>"Enter a value between 90g and 120 g"</formula>
    </cfRule>
  </conditionalFormatting>
  <conditionalFormatting sqref="E10">
    <cfRule type="cellIs" dxfId="12" priority="4" operator="equal">
      <formula>"""DO NOT EXCEED 2g colour in total"""</formula>
    </cfRule>
  </conditionalFormatting>
  <conditionalFormatting sqref="E18:E27">
    <cfRule type="cellIs" dxfId="11" priority="2" operator="equal">
      <formula>"DO NOT EXCEED 2g mica in total"</formula>
    </cfRule>
  </conditionalFormatting>
  <conditionalFormatting sqref="E28:E33">
    <cfRule type="cellIs" dxfId="10" priority="1" operator="equal">
      <formula>"DO NOT EXCEED 2g bioglitter in total"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B31A1FE-943E-40BE-A7FC-A102E01DC8DA}">
          <x14:formula1>
            <xm:f>Micas!$A$2:$A$13</xm:f>
          </x14:formula1>
          <xm:sqref>B18:B27</xm:sqref>
        </x14:dataValidation>
        <x14:dataValidation type="list" allowBlank="1" showInputMessage="1" showErrorMessage="1" xr:uid="{A7A8010C-A4B1-4018-9BE7-5889868DEEFB}">
          <x14:formula1>
            <xm:f>Colours!$A$2:$A$11</xm:f>
          </x14:formula1>
          <xm:sqref>B10:B17</xm:sqref>
        </x14:dataValidation>
        <x14:dataValidation type="list" allowBlank="1" showInputMessage="1" showErrorMessage="1" xr:uid="{6CE5B0C2-74DF-419E-9B56-A15D9CD402C8}">
          <x14:formula1>
            <xm:f>'Fragrance INFO'!$B$1:$DP$1</xm:f>
          </x14:formula1>
          <xm:sqref>B9</xm:sqref>
        </x14:dataValidation>
        <x14:dataValidation type="list" allowBlank="1" showInputMessage="1" showErrorMessage="1" xr:uid="{2AC670C9-C90B-405C-A429-E639ADD67815}">
          <x14:formula1>
            <xm:f>Bioglitter!$A$2:$A$8</xm:f>
          </x14:formula1>
          <xm:sqref>B28:B33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7C24-2881-4312-953B-665EC94E0577}">
  <sheetPr codeName="Sheet2"/>
  <dimension ref="A1:M61"/>
  <sheetViews>
    <sheetView topLeftCell="A7" workbookViewId="0">
      <selection activeCell="D17" sqref="D17"/>
    </sheetView>
  </sheetViews>
  <sheetFormatPr defaultRowHeight="15" x14ac:dyDescent="0.25"/>
  <cols>
    <col min="1" max="1" width="6.42578125" customWidth="1"/>
    <col min="2" max="2" width="34.140625" bestFit="1" customWidth="1"/>
    <col min="3" max="3" width="9.140625" style="5"/>
    <col min="4" max="4" width="30.7109375" style="44" customWidth="1"/>
    <col min="5" max="5" width="16.42578125" hidden="1" customWidth="1"/>
    <col min="6" max="6" width="9.140625" hidden="1" customWidth="1"/>
    <col min="7" max="8" width="9.140625" customWidth="1"/>
  </cols>
  <sheetData>
    <row r="1" spans="1:5" s="24" customFormat="1" ht="34.5" customHeight="1" x14ac:dyDescent="0.25">
      <c r="B1" s="30" t="s">
        <v>40</v>
      </c>
      <c r="C1" s="31" t="s">
        <v>172</v>
      </c>
      <c r="D1" s="28" t="s">
        <v>105</v>
      </c>
      <c r="E1" s="27" t="s">
        <v>73</v>
      </c>
    </row>
    <row r="2" spans="1:5" ht="15.75" customHeight="1" x14ac:dyDescent="0.25">
      <c r="A2" s="83" t="s">
        <v>80</v>
      </c>
      <c r="B2" s="32" t="s">
        <v>324</v>
      </c>
      <c r="C2" s="33">
        <f>Weights!D3+Weights!D37</f>
        <v>59.405940594059402</v>
      </c>
      <c r="D2" s="29"/>
    </row>
    <row r="3" spans="1:5" ht="15.75" x14ac:dyDescent="0.25">
      <c r="A3" s="83"/>
      <c r="B3" s="32" t="s">
        <v>323</v>
      </c>
      <c r="C3" s="33">
        <f>Weights!D4</f>
        <v>17.326732673267326</v>
      </c>
      <c r="D3" s="29"/>
    </row>
    <row r="4" spans="1:5" ht="15.75" x14ac:dyDescent="0.25">
      <c r="A4" s="83"/>
      <c r="B4" s="34" t="s">
        <v>35</v>
      </c>
      <c r="C4" s="33">
        <f>Weights!D9</f>
        <v>1.9801980198019802</v>
      </c>
      <c r="D4" s="29" t="str">
        <f>IF(C4&gt;E4,"EXCEEDS RECOMMENDED LEVELS", "ACCEPTABLE")</f>
        <v>ACCEPTABLE</v>
      </c>
      <c r="E4" s="29">
        <f>HLOOKUP(Weights!$B$9,'Fragrance INFO'!B:DT,3,FALSE)</f>
        <v>2</v>
      </c>
    </row>
    <row r="5" spans="1:5" ht="27.75" customHeight="1" x14ac:dyDescent="0.25">
      <c r="A5" s="83"/>
      <c r="B5" s="34" t="s">
        <v>325</v>
      </c>
      <c r="C5" s="33">
        <f>Weights!D6+Weights!D35</f>
        <v>1.4851485148514851</v>
      </c>
      <c r="D5" s="29"/>
    </row>
    <row r="6" spans="1:5" ht="15.75" x14ac:dyDescent="0.25">
      <c r="A6" s="83"/>
      <c r="B6" s="34" t="s">
        <v>297</v>
      </c>
      <c r="C6" s="33">
        <f>Weights!D7</f>
        <v>0.99009900990099009</v>
      </c>
      <c r="D6" s="29"/>
    </row>
    <row r="7" spans="1:5" ht="15.75" x14ac:dyDescent="0.25">
      <c r="A7" s="83"/>
      <c r="B7" s="34" t="s">
        <v>327</v>
      </c>
      <c r="C7" s="33">
        <f>Weights!D8+Weights!D36</f>
        <v>8.9108910891089099</v>
      </c>
      <c r="D7" s="29"/>
    </row>
    <row r="8" spans="1:5" ht="15.75" x14ac:dyDescent="0.25">
      <c r="A8" s="67"/>
      <c r="B8" s="34" t="s">
        <v>326</v>
      </c>
      <c r="C8" s="33">
        <f>Weights!D5</f>
        <v>9.9009900990099009</v>
      </c>
      <c r="D8" s="29"/>
    </row>
    <row r="9" spans="1:5" ht="15.75" x14ac:dyDescent="0.25">
      <c r="A9" s="87" t="s">
        <v>81</v>
      </c>
      <c r="B9" s="35" t="str">
        <f>IF(Weights!B10="None","",VLOOKUP(Weights!$B$10,Colours!$A$1:$B$10,2,))</f>
        <v>Sodium Sulfate, CI 19140, CI 42090</v>
      </c>
      <c r="C9" s="33">
        <f>Weights!D10</f>
        <v>0</v>
      </c>
      <c r="D9" s="29"/>
    </row>
    <row r="10" spans="1:5" ht="15.75" x14ac:dyDescent="0.25">
      <c r="A10" s="87"/>
      <c r="B10" s="35" t="str">
        <f>IF(Weights!B11="None","",VLOOKUP(Weights!$B$11,Colours!$A$1:$B$10,2,))</f>
        <v>Sodium Sulfate, CI 19140, CI 42090</v>
      </c>
      <c r="C10" s="33">
        <f>Weights!D11</f>
        <v>0</v>
      </c>
      <c r="D10" s="29"/>
    </row>
    <row r="11" spans="1:5" ht="15.75" x14ac:dyDescent="0.25">
      <c r="A11" s="87"/>
      <c r="B11" s="35" t="str">
        <f>IF(Weights!B12="None","",VLOOKUP(Weights!$B$12,Colours!$A$1:$B$10,2,))</f>
        <v>Sodium Sulfate, CI 19140, CI 42090</v>
      </c>
      <c r="C11" s="33">
        <f>Weights!D12</f>
        <v>0</v>
      </c>
      <c r="D11" s="29"/>
    </row>
    <row r="12" spans="1:5" ht="15.75" x14ac:dyDescent="0.25">
      <c r="A12" s="87"/>
      <c r="B12" s="35" t="str">
        <f>IF(Weights!B13="None","",VLOOKUP(Weights!$B$13,Colours!$A$1:$B$10,2,))</f>
        <v>Sodium Sulfate, CI 19140, CI 42090</v>
      </c>
      <c r="C12" s="33">
        <f>Weights!D13</f>
        <v>0</v>
      </c>
      <c r="D12" s="29"/>
    </row>
    <row r="13" spans="1:5" ht="15.75" x14ac:dyDescent="0.25">
      <c r="A13" s="87"/>
      <c r="B13" s="35" t="str">
        <f>IF(Weights!B14="None","",VLOOKUP(Weights!$B$14,Colours!$A$1:$B$10,2,))</f>
        <v>Sodium Sulfate, CI 19140, CI 42090</v>
      </c>
      <c r="C13" s="33">
        <f>Weights!D14</f>
        <v>0</v>
      </c>
      <c r="D13" s="29"/>
    </row>
    <row r="14" spans="1:5" ht="15.75" x14ac:dyDescent="0.25">
      <c r="A14" s="87"/>
      <c r="B14" s="35" t="str">
        <f>IF(Weights!B15="None","",VLOOKUP(Weights!$B$15,Colours!$A$1:$B$10,2,))</f>
        <v>Sodium Sulfate, CI 19140, CI 42090</v>
      </c>
      <c r="C14" s="33">
        <f>Weights!D15</f>
        <v>0</v>
      </c>
      <c r="D14" s="29"/>
    </row>
    <row r="15" spans="1:5" ht="15.75" x14ac:dyDescent="0.25">
      <c r="A15" s="87"/>
      <c r="B15" s="35" t="str">
        <f>IF(Weights!B16="None","",VLOOKUP(Weights!$B$16,Colours!$A$1:$B$10,2,))</f>
        <v>Sodium Sulfate, CI 19140, CI 42090</v>
      </c>
      <c r="C15" s="33">
        <f>Weights!D16</f>
        <v>0</v>
      </c>
      <c r="D15" s="29"/>
    </row>
    <row r="16" spans="1:5" ht="15.75" x14ac:dyDescent="0.25">
      <c r="A16" s="87"/>
      <c r="B16" s="35" t="str">
        <f>IF(Weights!B17="None","",VLOOKUP(Weights!$B$17,Colours!$A$1:$B$10,2,))</f>
        <v>Sodium Sulfate, CI 19140, CI 42090</v>
      </c>
      <c r="C16" s="33">
        <f>Weights!D16</f>
        <v>0</v>
      </c>
      <c r="D16" s="29"/>
    </row>
    <row r="17" spans="1:4" ht="15.75" x14ac:dyDescent="0.25">
      <c r="A17" s="84" t="s">
        <v>57</v>
      </c>
      <c r="B17" s="35" t="str">
        <f>IF(Weights!B18="None","",VLOOKUP(Weights!B18,Micas!A:B,2,FALSE))</f>
        <v/>
      </c>
      <c r="C17" s="33">
        <f>Weights!D18</f>
        <v>0</v>
      </c>
      <c r="D17" s="29"/>
    </row>
    <row r="18" spans="1:4" ht="15.75" x14ac:dyDescent="0.25">
      <c r="A18" s="84"/>
      <c r="B18" s="35" t="str">
        <f>IF(Weights!B19="None","",VLOOKUP(Weights!B19,Micas!A:B,2,FALSE))</f>
        <v/>
      </c>
      <c r="C18" s="33">
        <f>Weights!D19</f>
        <v>0</v>
      </c>
      <c r="D18" s="29"/>
    </row>
    <row r="19" spans="1:4" ht="15.75" x14ac:dyDescent="0.25">
      <c r="A19" s="84"/>
      <c r="B19" s="35" t="str">
        <f>IF(Weights!B20="None","",VLOOKUP(Weights!B20,Micas!A:B,2,FALSE))</f>
        <v/>
      </c>
      <c r="C19" s="33">
        <f>Weights!D20</f>
        <v>0</v>
      </c>
      <c r="D19" s="29"/>
    </row>
    <row r="20" spans="1:4" ht="15.75" x14ac:dyDescent="0.25">
      <c r="A20" s="84"/>
      <c r="B20" s="35" t="str">
        <f>IF(Weights!B21="None","",VLOOKUP(Weights!B21,Micas!A:B,2,FALSE))</f>
        <v/>
      </c>
      <c r="C20" s="33">
        <f>Weights!D21</f>
        <v>0</v>
      </c>
      <c r="D20" s="29"/>
    </row>
    <row r="21" spans="1:4" ht="15.75" x14ac:dyDescent="0.25">
      <c r="A21" s="84"/>
      <c r="B21" s="35" t="str">
        <f>IF(Weights!B22="None","",VLOOKUP(Weights!B22,Micas!A:B,2,FALSE))</f>
        <v/>
      </c>
      <c r="C21" s="33">
        <f>Weights!D22</f>
        <v>0</v>
      </c>
      <c r="D21" s="29"/>
    </row>
    <row r="22" spans="1:4" ht="15.75" x14ac:dyDescent="0.25">
      <c r="A22" s="84"/>
      <c r="B22" s="35" t="str">
        <f>IF(Weights!B23="None","",VLOOKUP(Weights!B23,Micas!A:B,2,FALSE))</f>
        <v/>
      </c>
      <c r="C22" s="33">
        <f>Weights!D23</f>
        <v>0</v>
      </c>
      <c r="D22" s="29"/>
    </row>
    <row r="23" spans="1:4" ht="15.75" x14ac:dyDescent="0.25">
      <c r="A23" s="84"/>
      <c r="B23" s="35" t="str">
        <f>IF(Weights!B24="None","",VLOOKUP(Weights!B24,Micas!A:B,2,FALSE))</f>
        <v/>
      </c>
      <c r="C23" s="33">
        <f>Weights!D24</f>
        <v>0</v>
      </c>
      <c r="D23" s="29"/>
    </row>
    <row r="24" spans="1:4" ht="15.75" customHeight="1" x14ac:dyDescent="0.25">
      <c r="A24" s="84"/>
      <c r="B24" s="35" t="str">
        <f>IF(Weights!B25="None","",VLOOKUP(Weights!B25,Micas!A:B,2,FALSE))</f>
        <v/>
      </c>
      <c r="C24" s="33">
        <f>Weights!D25</f>
        <v>0</v>
      </c>
      <c r="D24" s="29"/>
    </row>
    <row r="25" spans="1:4" ht="15.75" x14ac:dyDescent="0.25">
      <c r="A25" s="84"/>
      <c r="B25" s="35" t="str">
        <f>IF(Weights!B26="None","",VLOOKUP(Weights!B26,Micas!A:B,2,FALSE))</f>
        <v/>
      </c>
      <c r="C25" s="33">
        <f>Weights!D26</f>
        <v>0</v>
      </c>
      <c r="D25" s="29"/>
    </row>
    <row r="26" spans="1:4" ht="15.75" x14ac:dyDescent="0.25">
      <c r="A26" s="84"/>
      <c r="B26" s="35" t="str">
        <f>IF(Weights!B27="None","",VLOOKUP(Weights!B27,Micas!A:B,2,FALSE))</f>
        <v/>
      </c>
      <c r="C26" s="33">
        <f>Weights!D27</f>
        <v>0</v>
      </c>
      <c r="D26" s="29"/>
    </row>
    <row r="27" spans="1:4" ht="58.5" customHeight="1" x14ac:dyDescent="0.25">
      <c r="A27" s="84" t="s">
        <v>321</v>
      </c>
      <c r="B27" s="77" t="str">
        <f>IF(Weights!B28="None","",VLOOKUP(Weights!B28,Bioglitter!$A$1:$B$8,2,FALSE))</f>
        <v/>
      </c>
      <c r="C27" s="37">
        <f>Weights!D28</f>
        <v>0</v>
      </c>
      <c r="D27" s="29"/>
    </row>
    <row r="28" spans="1:4" ht="44.25" customHeight="1" x14ac:dyDescent="0.25">
      <c r="A28" s="84"/>
      <c r="B28" s="77" t="str">
        <f>IF(Weights!B29="None","",VLOOKUP(Weights!B29,Bioglitter!$A$1:$B$8,2,FALSE))</f>
        <v/>
      </c>
      <c r="C28" s="37">
        <f>Weights!D29</f>
        <v>0</v>
      </c>
      <c r="D28" s="29"/>
    </row>
    <row r="29" spans="1:4" ht="45" customHeight="1" x14ac:dyDescent="0.25">
      <c r="A29" s="84"/>
      <c r="B29" s="77" t="str">
        <f>IF(Weights!B30="None","",VLOOKUP(Weights!B30,Bioglitter!$A$1:$B$8,2,FALSE))</f>
        <v/>
      </c>
      <c r="C29" s="37">
        <f>Weights!D30</f>
        <v>0</v>
      </c>
      <c r="D29" s="29"/>
    </row>
    <row r="30" spans="1:4" ht="52.5" customHeight="1" x14ac:dyDescent="0.25">
      <c r="A30" s="84"/>
      <c r="B30" s="77" t="str">
        <f>IF(Weights!B31="None","",VLOOKUP(Weights!B31,Bioglitter!$A$1:$B$8,2,FALSE))</f>
        <v/>
      </c>
      <c r="C30" s="37">
        <f>Weights!D31</f>
        <v>0</v>
      </c>
      <c r="D30" s="29"/>
    </row>
    <row r="31" spans="1:4" ht="50.25" customHeight="1" x14ac:dyDescent="0.25">
      <c r="A31" s="84"/>
      <c r="B31" s="77" t="str">
        <f>IF(Weights!B32="None","",VLOOKUP(Weights!B32,Bioglitter!$A$1:$B$8,2,FALSE))</f>
        <v/>
      </c>
      <c r="C31" s="37">
        <f>Weights!D32</f>
        <v>0</v>
      </c>
      <c r="D31" s="29"/>
    </row>
    <row r="32" spans="1:4" ht="47.25" customHeight="1" x14ac:dyDescent="0.25">
      <c r="A32" s="84"/>
      <c r="B32" s="77" t="str">
        <f>IF(Weights!B33="None","",VLOOKUP(Weights!B33,Bioglitter!$A$1:$B$8,2,FALSE))</f>
        <v/>
      </c>
      <c r="C32" s="37">
        <f>Weights!D33</f>
        <v>0</v>
      </c>
      <c r="D32" s="29"/>
    </row>
    <row r="33" spans="1:13" ht="15.75" x14ac:dyDescent="0.25">
      <c r="A33" s="87" t="s">
        <v>82</v>
      </c>
      <c r="B33" s="36" t="s">
        <v>1</v>
      </c>
      <c r="C33" s="37">
        <f>$C$4/100*E33</f>
        <v>0</v>
      </c>
      <c r="D33" s="29" t="str">
        <f>IF(C33&gt;0.01,"EXCEEDS 0.01%", " ")</f>
        <v xml:space="preserve"> </v>
      </c>
      <c r="E33">
        <f>HLOOKUP(Weights!$B$9,'Fragrance INFO'!$A:$DR,4,FALSE)</f>
        <v>0</v>
      </c>
      <c r="F33" t="str">
        <f>IF(C33&gt;=0.01,"Alpha-Isomethyl Ionone","")</f>
        <v/>
      </c>
    </row>
    <row r="34" spans="1:13" ht="15.75" x14ac:dyDescent="0.25">
      <c r="A34" s="87"/>
      <c r="B34" s="38" t="s">
        <v>2</v>
      </c>
      <c r="C34" s="37">
        <f t="shared" ref="C34:C54" si="0">$C$4/100*E34</f>
        <v>0</v>
      </c>
      <c r="D34" s="29" t="str">
        <f t="shared" ref="D34:D52" si="1">IF(C34&gt;0.01,"EXCEEDS 0.01%", " ")</f>
        <v xml:space="preserve"> </v>
      </c>
      <c r="E34">
        <f>HLOOKUP(Weights!$B$9,'Fragrance INFO'!$A:$DR,5,FALSE)</f>
        <v>0</v>
      </c>
      <c r="F34" t="str">
        <f>IF(C34&gt;=0.01,"Amyl Cinnamal","")</f>
        <v/>
      </c>
      <c r="M34" s="21"/>
    </row>
    <row r="35" spans="1:13" ht="15.75" x14ac:dyDescent="0.25">
      <c r="A35" s="87"/>
      <c r="B35" s="38" t="s">
        <v>3</v>
      </c>
      <c r="C35" s="37">
        <f t="shared" si="0"/>
        <v>0</v>
      </c>
      <c r="D35" s="29" t="str">
        <f t="shared" si="1"/>
        <v xml:space="preserve"> </v>
      </c>
      <c r="E35">
        <f>HLOOKUP(Weights!$B$9,'Fragrance INFO'!$A:$DR,6,FALSE)</f>
        <v>0</v>
      </c>
      <c r="F35" t="str">
        <f>IF(C35&gt;=0.01,"Amylcinnamyl Alcohol","")</f>
        <v/>
      </c>
    </row>
    <row r="36" spans="1:13" ht="15.75" x14ac:dyDescent="0.25">
      <c r="A36" s="87"/>
      <c r="B36" s="38" t="s">
        <v>4</v>
      </c>
      <c r="C36" s="37">
        <f t="shared" si="0"/>
        <v>0</v>
      </c>
      <c r="D36" s="29" t="str">
        <f t="shared" si="1"/>
        <v xml:space="preserve"> </v>
      </c>
      <c r="E36">
        <f>HLOOKUP(Weights!$B$9,'Fragrance INFO'!$A:$DR,7,FALSE)</f>
        <v>0</v>
      </c>
      <c r="F36" t="str">
        <f>IF(C36&gt;=0.01,"Anise Alcohol","")</f>
        <v/>
      </c>
    </row>
    <row r="37" spans="1:13" ht="15.75" x14ac:dyDescent="0.25">
      <c r="A37" s="87"/>
      <c r="B37" s="38" t="s">
        <v>5</v>
      </c>
      <c r="C37" s="37">
        <f t="shared" si="0"/>
        <v>0</v>
      </c>
      <c r="D37" s="29" t="str">
        <f t="shared" si="1"/>
        <v xml:space="preserve"> </v>
      </c>
      <c r="E37">
        <f>HLOOKUP(Weights!$B$9,'Fragrance INFO'!$A:$DR,8,FALSE)</f>
        <v>0</v>
      </c>
      <c r="F37" t="str">
        <f>IF(C37&gt;=0.01,"Benzyl Alcohol","")</f>
        <v/>
      </c>
    </row>
    <row r="38" spans="1:13" ht="15.75" x14ac:dyDescent="0.25">
      <c r="A38" s="87"/>
      <c r="B38" s="38" t="s">
        <v>6</v>
      </c>
      <c r="C38" s="37">
        <f t="shared" si="0"/>
        <v>0</v>
      </c>
      <c r="D38" s="29" t="str">
        <f t="shared" si="1"/>
        <v xml:space="preserve"> </v>
      </c>
      <c r="E38">
        <f>HLOOKUP(Weights!$B$9,'Fragrance INFO'!$A:$DR,9,FALSE)</f>
        <v>0</v>
      </c>
      <c r="F38" t="str">
        <f>IF(C38&gt;=0.01,"Benzyl Benzoate","")</f>
        <v/>
      </c>
    </row>
    <row r="39" spans="1:13" ht="15.75" x14ac:dyDescent="0.25">
      <c r="A39" s="87"/>
      <c r="B39" s="38" t="s">
        <v>7</v>
      </c>
      <c r="C39" s="37">
        <f t="shared" si="0"/>
        <v>0</v>
      </c>
      <c r="D39" s="29" t="str">
        <f t="shared" si="1"/>
        <v xml:space="preserve"> </v>
      </c>
      <c r="E39">
        <f>HLOOKUP(Weights!$B$9,'Fragrance INFO'!$A:$DR,10,FALSE)</f>
        <v>0</v>
      </c>
      <c r="F39" t="str">
        <f>IF(C39&gt;=0.01,"Benzyl Cinnamate","")</f>
        <v/>
      </c>
    </row>
    <row r="40" spans="1:13" ht="15.75" x14ac:dyDescent="0.25">
      <c r="A40" s="87"/>
      <c r="B40" s="38" t="s">
        <v>8</v>
      </c>
      <c r="C40" s="37">
        <f t="shared" si="0"/>
        <v>0</v>
      </c>
      <c r="D40" s="29" t="str">
        <f t="shared" si="1"/>
        <v xml:space="preserve"> </v>
      </c>
      <c r="E40">
        <f>HLOOKUP(Weights!$B$9,'Fragrance INFO'!$A:$DR,11,FALSE)</f>
        <v>0</v>
      </c>
      <c r="F40" t="str">
        <f>IF(C40&gt;=0.01,"Benzyl Salicylate","")</f>
        <v/>
      </c>
    </row>
    <row r="41" spans="1:13" ht="15.75" x14ac:dyDescent="0.25">
      <c r="A41" s="87"/>
      <c r="B41" s="38" t="s">
        <v>9</v>
      </c>
      <c r="C41" s="37">
        <f t="shared" si="0"/>
        <v>0</v>
      </c>
      <c r="D41" s="29" t="str">
        <f t="shared" si="1"/>
        <v xml:space="preserve"> </v>
      </c>
      <c r="E41">
        <f>HLOOKUP(Weights!$B$9,'Fragrance INFO'!$A:$DR,12,FALSE)</f>
        <v>0</v>
      </c>
      <c r="F41" t="str">
        <f>IF(C41&gt;=0.01,"Cinnamal","")</f>
        <v/>
      </c>
    </row>
    <row r="42" spans="1:13" ht="15.75" x14ac:dyDescent="0.25">
      <c r="A42" s="87"/>
      <c r="B42" s="38" t="s">
        <v>10</v>
      </c>
      <c r="C42" s="37">
        <f t="shared" si="0"/>
        <v>0</v>
      </c>
      <c r="D42" s="29" t="str">
        <f t="shared" si="1"/>
        <v xml:space="preserve"> </v>
      </c>
      <c r="E42">
        <f>HLOOKUP(Weights!$B$9,'Fragrance INFO'!$A:$DR,13,FALSE)</f>
        <v>0</v>
      </c>
      <c r="F42" t="str">
        <f>IF(C42&gt;=0.01,"Cinnamyl Alcohol","")</f>
        <v/>
      </c>
    </row>
    <row r="43" spans="1:13" ht="15.75" x14ac:dyDescent="0.25">
      <c r="A43" s="87"/>
      <c r="B43" s="38" t="s">
        <v>11</v>
      </c>
      <c r="C43" s="37">
        <f t="shared" si="0"/>
        <v>4.5544554455445542E-4</v>
      </c>
      <c r="D43" s="29" t="str">
        <f t="shared" si="1"/>
        <v xml:space="preserve"> </v>
      </c>
      <c r="E43">
        <f>HLOOKUP(Weights!$B$9,'Fragrance INFO'!$A:$DR,14,FALSE)</f>
        <v>2.3E-2</v>
      </c>
      <c r="F43" t="str">
        <f>IF(C43&gt;=0.01,"Citral","")</f>
        <v/>
      </c>
    </row>
    <row r="44" spans="1:13" ht="15.75" x14ac:dyDescent="0.25">
      <c r="A44" s="87"/>
      <c r="B44" s="38" t="s">
        <v>12</v>
      </c>
      <c r="C44" s="37">
        <f t="shared" si="0"/>
        <v>3.3702970297029705E-2</v>
      </c>
      <c r="D44" s="29" t="str">
        <f t="shared" si="1"/>
        <v>EXCEEDS 0.01%</v>
      </c>
      <c r="E44">
        <f>HLOOKUP(Weights!$B$9,'Fragrance INFO'!$A:$DR,15,FALSE)</f>
        <v>1.702</v>
      </c>
      <c r="F44" t="str">
        <f>IF(C44&gt;=0.01,"Citronellol","")</f>
        <v>Citronellol</v>
      </c>
    </row>
    <row r="45" spans="1:13" ht="15.75" x14ac:dyDescent="0.25">
      <c r="A45" s="87"/>
      <c r="B45" s="38" t="s">
        <v>13</v>
      </c>
      <c r="C45" s="37">
        <f t="shared" si="0"/>
        <v>0</v>
      </c>
      <c r="D45" s="29" t="str">
        <f t="shared" si="1"/>
        <v xml:space="preserve"> </v>
      </c>
      <c r="E45">
        <f>HLOOKUP(Weights!$B$9,'Fragrance INFO'!$A:$DR,16,FALSE)</f>
        <v>0</v>
      </c>
      <c r="F45" t="str">
        <f>IF(C45&gt;=0.01,"Coumarin","")</f>
        <v/>
      </c>
    </row>
    <row r="46" spans="1:13" ht="15.75" x14ac:dyDescent="0.25">
      <c r="A46" s="87"/>
      <c r="B46" s="38" t="s">
        <v>14</v>
      </c>
      <c r="C46" s="37">
        <f t="shared" si="0"/>
        <v>0</v>
      </c>
      <c r="D46" s="29" t="str">
        <f t="shared" si="1"/>
        <v xml:space="preserve"> </v>
      </c>
      <c r="E46">
        <f>HLOOKUP(Weights!$B$9,'Fragrance INFO'!$A:$DR,17,FALSE)</f>
        <v>0</v>
      </c>
      <c r="F46" t="str">
        <f>IF(C46&gt;=0.01,"Eugenol","")</f>
        <v/>
      </c>
    </row>
    <row r="47" spans="1:13" ht="15.75" x14ac:dyDescent="0.25">
      <c r="A47" s="87"/>
      <c r="B47" s="38" t="s">
        <v>15</v>
      </c>
      <c r="C47" s="37">
        <f t="shared" si="0"/>
        <v>0</v>
      </c>
      <c r="D47" s="29" t="str">
        <f t="shared" si="1"/>
        <v xml:space="preserve"> </v>
      </c>
      <c r="E47">
        <f>HLOOKUP(Weights!$B$9,'Fragrance INFO'!$A:$DR,18,FALSE)</f>
        <v>0</v>
      </c>
      <c r="F47" t="str">
        <f>IF(C47&gt;=0.01,"Farnesol","")</f>
        <v/>
      </c>
    </row>
    <row r="48" spans="1:13" ht="15.75" x14ac:dyDescent="0.25">
      <c r="A48" s="87"/>
      <c r="B48" s="38" t="s">
        <v>16</v>
      </c>
      <c r="C48" s="37">
        <f t="shared" si="0"/>
        <v>3.9603960396039605E-5</v>
      </c>
      <c r="D48" s="29" t="str">
        <f t="shared" si="1"/>
        <v xml:space="preserve"> </v>
      </c>
      <c r="E48">
        <f>HLOOKUP(Weights!$B$9,'Fragrance INFO'!$A:$DR,19,FALSE)</f>
        <v>2E-3</v>
      </c>
      <c r="F48" t="str">
        <f>IF(C48&gt;=0.01,"Geraniol","")</f>
        <v/>
      </c>
    </row>
    <row r="49" spans="1:7" ht="15.75" x14ac:dyDescent="0.25">
      <c r="A49" s="87"/>
      <c r="B49" s="38" t="s">
        <v>17</v>
      </c>
      <c r="C49" s="37">
        <f t="shared" si="0"/>
        <v>0</v>
      </c>
      <c r="D49" s="29" t="str">
        <f t="shared" si="1"/>
        <v xml:space="preserve"> </v>
      </c>
      <c r="E49">
        <f>HLOOKUP(Weights!$B$9,'Fragrance INFO'!$A:$DR,20,FALSE)</f>
        <v>0</v>
      </c>
      <c r="F49" t="str">
        <f>IF(C49&gt;=0.01,"Hexyl Cinnamal","")</f>
        <v/>
      </c>
    </row>
    <row r="50" spans="1:7" ht="15.75" x14ac:dyDescent="0.25">
      <c r="A50" s="87"/>
      <c r="B50" s="38" t="s">
        <v>18</v>
      </c>
      <c r="C50" s="37">
        <f t="shared" si="0"/>
        <v>0</v>
      </c>
      <c r="D50" s="29" t="str">
        <f>IF(C50&gt;0.01,"EXCEEDS 0.01%", " ")</f>
        <v xml:space="preserve"> </v>
      </c>
      <c r="E50">
        <f>HLOOKUP(Weights!$B$9,'Fragrance INFO'!$A:$DR,21,FALSE)</f>
        <v>0</v>
      </c>
      <c r="F50" t="str">
        <f>IF(C50&gt;=0.01,"Hydroxycitronellal","")</f>
        <v/>
      </c>
    </row>
    <row r="51" spans="1:7" ht="15.75" x14ac:dyDescent="0.25">
      <c r="A51" s="87"/>
      <c r="B51" s="38" t="s">
        <v>19</v>
      </c>
      <c r="C51" s="37">
        <f t="shared" si="0"/>
        <v>0</v>
      </c>
      <c r="D51" s="29" t="str">
        <f t="shared" si="1"/>
        <v xml:space="preserve"> </v>
      </c>
      <c r="E51">
        <f>HLOOKUP(Weights!$B$9,'Fragrance INFO'!$A:$DR,22,FALSE)</f>
        <v>0</v>
      </c>
      <c r="F51" t="str">
        <f>IF(C51&gt;=0.01,"Isoeugenol","")</f>
        <v/>
      </c>
    </row>
    <row r="52" spans="1:7" ht="15.75" x14ac:dyDescent="0.25">
      <c r="A52" s="87"/>
      <c r="B52" s="38" t="s">
        <v>20</v>
      </c>
      <c r="C52" s="37">
        <f t="shared" si="0"/>
        <v>0.11443564356435644</v>
      </c>
      <c r="D52" s="29" t="str">
        <f t="shared" si="1"/>
        <v>EXCEEDS 0.01%</v>
      </c>
      <c r="E52">
        <f>HLOOKUP(Weights!$B$9,'Fragrance INFO'!$A:$DR,23,FALSE)</f>
        <v>5.7789999999999999</v>
      </c>
      <c r="F52" t="str">
        <f>IF(C52&gt;=0.01,"Limonene","")</f>
        <v>Limonene</v>
      </c>
    </row>
    <row r="53" spans="1:7" ht="15.75" x14ac:dyDescent="0.25">
      <c r="A53" s="87"/>
      <c r="B53" s="38" t="s">
        <v>21</v>
      </c>
      <c r="C53" s="37">
        <f t="shared" si="0"/>
        <v>3.5643564356435643E-4</v>
      </c>
      <c r="D53" s="29" t="str">
        <f>IF(C53&gt;0.01,"EXCEEDS 0.01%", " ")</f>
        <v xml:space="preserve"> </v>
      </c>
      <c r="E53">
        <f>HLOOKUP(Weights!$B$9,'Fragrance INFO'!$A:$DR,24,FALSE)</f>
        <v>1.7999999999999999E-2</v>
      </c>
      <c r="F53" t="str">
        <f>IF(C53&gt;=0.01,"Linalool","")</f>
        <v/>
      </c>
    </row>
    <row r="54" spans="1:7" ht="21.75" customHeight="1" thickBot="1" x14ac:dyDescent="0.3">
      <c r="A54" s="87"/>
      <c r="B54" s="39" t="s">
        <v>22</v>
      </c>
      <c r="C54" s="40">
        <f t="shared" si="0"/>
        <v>0</v>
      </c>
      <c r="D54" s="29" t="str">
        <f>IF(C54&gt;0.01,"EXCEEDS 0.01%", " ")</f>
        <v xml:space="preserve"> </v>
      </c>
      <c r="E54">
        <f>HLOOKUP(Weights!$B$9,'Fragrance INFO'!$A:$DR,25,FALSE)</f>
        <v>0</v>
      </c>
      <c r="F54" t="str">
        <f>IF(C54&gt;=0.01,"Methyl 2-Octynoate","")</f>
        <v/>
      </c>
    </row>
    <row r="55" spans="1:7" ht="15" hidden="1" customHeight="1" x14ac:dyDescent="0.25">
      <c r="C55" s="24"/>
      <c r="D55" s="23"/>
    </row>
    <row r="56" spans="1:7" hidden="1" x14ac:dyDescent="0.25">
      <c r="B56" s="24"/>
      <c r="C56" s="24"/>
      <c r="D56" s="24"/>
    </row>
    <row r="57" spans="1:7" ht="60" hidden="1" customHeight="1" x14ac:dyDescent="0.25">
      <c r="A57" s="25" t="s">
        <v>168</v>
      </c>
      <c r="B57" s="85" t="str">
        <f>CONCATENATE(B2,", ",B3,", ",B4,", ",,B5,", ",B6,", ",B7,", ", B9, ", ", B10,", ",B16,", ",B24,", ",B25,", ",B26,", ",)</f>
        <v xml:space="preserve">Sodium Bicarbonate, Potassium Bitartrate, Parfum, Theobroma Cacao Seed Butter, Glycerin, Cocamidopropyl Betaine, Sodium Sulfate, CI 19140, CI 42090, Sodium Sulfate, CI 19140, CI 42090, Sodium Sulfate, CI 19140, CI 42090, , , , </v>
      </c>
      <c r="C57" s="85"/>
      <c r="D57" s="85"/>
      <c r="G57" s="26"/>
    </row>
    <row r="58" spans="1:7" hidden="1" x14ac:dyDescent="0.25">
      <c r="A58" s="86" t="s">
        <v>169</v>
      </c>
      <c r="B58" s="85" t="str">
        <f>CONCATENATE(F33, ",",F34, ",", F35, ",", F36, ",", F37, ",", F38, ",", F39, ",", F40, ",", F41,  ",",F42, ",",F43, ",",F44, ",",F45, ",", F46, ",", F47, ",", F48, ",",F49, ",", F50, ",", F52, ",", , F54, ",")</f>
        <v>,,,,,,,,,,,Citronellol,,,,,,,Limonene,,</v>
      </c>
      <c r="C58" s="85"/>
      <c r="D58" s="85"/>
    </row>
    <row r="59" spans="1:7" hidden="1" x14ac:dyDescent="0.25">
      <c r="A59" s="86"/>
      <c r="B59" s="85"/>
      <c r="C59" s="85"/>
      <c r="D59" s="85"/>
    </row>
    <row r="60" spans="1:7" x14ac:dyDescent="0.25">
      <c r="B60" s="24"/>
      <c r="C60" s="24"/>
      <c r="D60" s="24"/>
    </row>
    <row r="61" spans="1:7" x14ac:dyDescent="0.25">
      <c r="B61" s="24"/>
      <c r="C61" s="24"/>
      <c r="D61" s="24"/>
    </row>
  </sheetData>
  <mergeCells count="8">
    <mergeCell ref="A2:A7"/>
    <mergeCell ref="A17:A26"/>
    <mergeCell ref="B57:D57"/>
    <mergeCell ref="B58:D59"/>
    <mergeCell ref="A58:A59"/>
    <mergeCell ref="A9:A16"/>
    <mergeCell ref="A33:A54"/>
    <mergeCell ref="A27:A32"/>
  </mergeCells>
  <conditionalFormatting sqref="C33:C54">
    <cfRule type="cellIs" dxfId="9" priority="9" operator="lessThan">
      <formula>0.01</formula>
    </cfRule>
    <cfRule type="cellIs" dxfId="8" priority="10" operator="greaterThan">
      <formula>0.01</formula>
    </cfRule>
  </conditionalFormatting>
  <conditionalFormatting sqref="D33:D54">
    <cfRule type="cellIs" dxfId="7" priority="3" operator="equal">
      <formula>""" """</formula>
    </cfRule>
    <cfRule type="cellIs" dxfId="6" priority="4" operator="equal">
      <formula>"EXCEEDS 0.01%"</formula>
    </cfRule>
    <cfRule type="cellIs" dxfId="5" priority="8" operator="equal">
      <formula>"REQUIRES PLACING ON THE INGREDIENT LABEL"</formula>
    </cfRule>
  </conditionalFormatting>
  <conditionalFormatting sqref="D53">
    <cfRule type="cellIs" dxfId="4" priority="7" operator="equal">
      <formula>"EXCEEDS 0.01%"</formula>
    </cfRule>
  </conditionalFormatting>
  <conditionalFormatting sqref="D7:D8">
    <cfRule type="cellIs" dxfId="3" priority="5" operator="equal">
      <formula>"EXCEEDS RECOMMENDED LEVELS"</formula>
    </cfRule>
    <cfRule type="cellIs" dxfId="2" priority="6" operator="equal">
      <formula>"ACCEPTABLE"</formula>
    </cfRule>
  </conditionalFormatting>
  <conditionalFormatting sqref="D4:E4">
    <cfRule type="cellIs" dxfId="1" priority="1" operator="equal">
      <formula>"EXCEEDS RECOMMENDED LEVELS"</formula>
    </cfRule>
    <cfRule type="cellIs" dxfId="0" priority="2" operator="equal">
      <formula>"ACCEPTABLE"</formula>
    </cfRule>
  </conditionalFormatting>
  <pageMargins left="0.7" right="0.7" top="0.75" bottom="0.75" header="0.3" footer="0.3"/>
  <pageSetup paperSize="9" orientation="portrait" r:id="rId1"/>
  <ignoredErrors>
    <ignoredError sqref="B5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4684-C9DF-4C2B-A2A2-1A547F0C97B9}">
  <dimension ref="A1:B8"/>
  <sheetViews>
    <sheetView workbookViewId="0">
      <selection activeCell="A2" sqref="A2:A8"/>
    </sheetView>
  </sheetViews>
  <sheetFormatPr defaultRowHeight="15" x14ac:dyDescent="0.25"/>
  <sheetData>
    <row r="1" spans="1:2" x14ac:dyDescent="0.25">
      <c r="A1" s="69"/>
      <c r="B1" t="s">
        <v>37</v>
      </c>
    </row>
    <row r="2" spans="1:2" x14ac:dyDescent="0.25">
      <c r="A2" t="s">
        <v>298</v>
      </c>
      <c r="B2" t="s">
        <v>299</v>
      </c>
    </row>
    <row r="3" spans="1:2" x14ac:dyDescent="0.25">
      <c r="A3" t="s">
        <v>300</v>
      </c>
      <c r="B3" t="s">
        <v>301</v>
      </c>
    </row>
    <row r="4" spans="1:2" x14ac:dyDescent="0.25">
      <c r="A4" t="s">
        <v>302</v>
      </c>
      <c r="B4" t="s">
        <v>303</v>
      </c>
    </row>
    <row r="5" spans="1:2" x14ac:dyDescent="0.25">
      <c r="A5" t="s">
        <v>304</v>
      </c>
      <c r="B5" t="s">
        <v>305</v>
      </c>
    </row>
    <row r="6" spans="1:2" x14ac:dyDescent="0.25">
      <c r="A6" t="s">
        <v>306</v>
      </c>
      <c r="B6" t="s">
        <v>307</v>
      </c>
    </row>
    <row r="7" spans="1:2" x14ac:dyDescent="0.25">
      <c r="A7" t="s">
        <v>308</v>
      </c>
      <c r="B7" t="s">
        <v>309</v>
      </c>
    </row>
    <row r="8" spans="1:2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F73B-EE0B-428F-8079-A40B42D01757}">
  <sheetPr codeName="Sheet3"/>
  <dimension ref="A1:DP26"/>
  <sheetViews>
    <sheetView tabSelected="1" zoomScale="80" zoomScaleNormal="80" workbookViewId="0">
      <pane xSplit="1" topLeftCell="CD1" activePane="topRight" state="frozen"/>
      <selection activeCell="A13" sqref="A13"/>
      <selection pane="topRight" activeCell="CY4" sqref="CY4:CY25"/>
    </sheetView>
  </sheetViews>
  <sheetFormatPr defaultRowHeight="15" x14ac:dyDescent="0.25"/>
  <cols>
    <col min="1" max="1" width="25.28515625" style="5" bestFit="1" customWidth="1"/>
    <col min="2" max="2" width="18.5703125" style="5" bestFit="1" customWidth="1"/>
    <col min="3" max="3" width="16.85546875" style="5" customWidth="1"/>
    <col min="4" max="4" width="20.7109375" style="5" customWidth="1"/>
    <col min="5" max="5" width="14.42578125" style="5" customWidth="1"/>
    <col min="6" max="6" width="13.42578125" style="5" customWidth="1"/>
    <col min="7" max="7" width="10.7109375" style="5" customWidth="1"/>
    <col min="8" max="10" width="13.140625" style="5" customWidth="1"/>
    <col min="11" max="11" width="13.42578125" style="5" customWidth="1"/>
    <col min="12" max="12" width="12.5703125" style="5" bestFit="1" customWidth="1"/>
    <col min="13" max="15" width="12.5703125" style="5" customWidth="1"/>
    <col min="16" max="19" width="12.28515625" style="5" customWidth="1"/>
    <col min="20" max="21" width="12.7109375" style="5" customWidth="1"/>
    <col min="22" max="22" width="12.140625" style="5" customWidth="1"/>
    <col min="23" max="28" width="14.140625" style="5" customWidth="1"/>
    <col min="29" max="29" width="15.7109375" style="5" customWidth="1"/>
    <col min="30" max="30" width="13.42578125" style="5" customWidth="1"/>
    <col min="31" max="31" width="13.140625" style="5" customWidth="1"/>
    <col min="32" max="34" width="14.28515625" style="5" customWidth="1"/>
    <col min="35" max="35" width="13.140625" style="5" customWidth="1"/>
    <col min="36" max="37" width="13.28515625" style="5" customWidth="1"/>
    <col min="38" max="39" width="14.7109375" style="5" customWidth="1"/>
    <col min="40" max="40" width="13" style="5" customWidth="1"/>
    <col min="41" max="41" width="13.28515625" style="5" customWidth="1"/>
    <col min="42" max="44" width="14.28515625" style="5" customWidth="1"/>
    <col min="45" max="45" width="16.85546875" style="5" customWidth="1"/>
    <col min="46" max="46" width="14.42578125" style="5" customWidth="1"/>
    <col min="47" max="47" width="13.140625" style="5" customWidth="1"/>
    <col min="48" max="48" width="13.28515625" style="5" customWidth="1"/>
    <col min="49" max="50" width="14" style="5" customWidth="1"/>
    <col min="51" max="51" width="12.42578125" style="5" customWidth="1"/>
    <col min="52" max="52" width="12.140625" style="5" customWidth="1"/>
    <col min="53" max="56" width="13.85546875" style="5" customWidth="1"/>
    <col min="57" max="57" width="13.5703125" style="5" customWidth="1"/>
    <col min="58" max="58" width="13.85546875" style="5" customWidth="1"/>
    <col min="59" max="59" width="13.140625" style="5" customWidth="1"/>
    <col min="60" max="60" width="14" style="5" customWidth="1"/>
    <col min="61" max="61" width="13.5703125" style="5" customWidth="1"/>
    <col min="62" max="62" width="13.85546875" style="5" customWidth="1"/>
    <col min="63" max="63" width="14" style="5" customWidth="1"/>
    <col min="64" max="65" width="14.140625" style="5" customWidth="1"/>
    <col min="66" max="67" width="12.28515625" style="5" customWidth="1"/>
    <col min="68" max="68" width="14" style="5" customWidth="1"/>
    <col min="69" max="69" width="13.85546875" style="5" customWidth="1"/>
    <col min="70" max="70" width="12.28515625" style="5" customWidth="1"/>
    <col min="71" max="71" width="9.140625" style="59"/>
    <col min="72" max="16384" width="9.140625" style="5"/>
  </cols>
  <sheetData>
    <row r="1" spans="1:120" s="49" customFormat="1" ht="75" x14ac:dyDescent="0.25">
      <c r="B1" s="47" t="s">
        <v>26</v>
      </c>
      <c r="C1" s="46" t="s">
        <v>27</v>
      </c>
      <c r="D1" s="46" t="s">
        <v>28</v>
      </c>
      <c r="E1" s="46" t="s">
        <v>68</v>
      </c>
      <c r="F1" s="46" t="s">
        <v>70</v>
      </c>
      <c r="G1" s="46" t="s">
        <v>74</v>
      </c>
      <c r="H1" s="46" t="s">
        <v>77</v>
      </c>
      <c r="I1" s="46" t="s">
        <v>262</v>
      </c>
      <c r="J1" s="46" t="s">
        <v>77</v>
      </c>
      <c r="K1" s="48" t="s">
        <v>78</v>
      </c>
      <c r="L1" s="48" t="s">
        <v>84</v>
      </c>
      <c r="M1" s="48" t="s">
        <v>264</v>
      </c>
      <c r="N1" s="48" t="s">
        <v>267</v>
      </c>
      <c r="O1" s="46" t="s">
        <v>265</v>
      </c>
      <c r="P1" s="46" t="s">
        <v>85</v>
      </c>
      <c r="Q1" s="46" t="s">
        <v>204</v>
      </c>
      <c r="R1" s="46" t="s">
        <v>294</v>
      </c>
      <c r="S1" s="46" t="s">
        <v>266</v>
      </c>
      <c r="T1" s="46" t="s">
        <v>88</v>
      </c>
      <c r="U1" s="46" t="s">
        <v>206</v>
      </c>
      <c r="V1" s="46" t="s">
        <v>90</v>
      </c>
      <c r="W1" s="46" t="s">
        <v>91</v>
      </c>
      <c r="X1" s="46" t="s">
        <v>209</v>
      </c>
      <c r="Y1" s="82" t="s">
        <v>210</v>
      </c>
      <c r="Z1" s="82" t="s">
        <v>213</v>
      </c>
      <c r="AA1" s="82" t="s">
        <v>214</v>
      </c>
      <c r="AB1" s="82" t="s">
        <v>216</v>
      </c>
      <c r="AC1" s="46" t="s">
        <v>94</v>
      </c>
      <c r="AD1" s="46" t="s">
        <v>96</v>
      </c>
      <c r="AE1" s="46" t="s">
        <v>98</v>
      </c>
      <c r="AF1" s="46" t="s">
        <v>99</v>
      </c>
      <c r="AG1" s="49" t="s">
        <v>269</v>
      </c>
      <c r="AH1" s="49" t="s">
        <v>223</v>
      </c>
      <c r="AI1" s="46" t="s">
        <v>102</v>
      </c>
      <c r="AJ1" s="46" t="s">
        <v>104</v>
      </c>
      <c r="AK1" s="46" t="s">
        <v>106</v>
      </c>
      <c r="AL1" s="46" t="s">
        <v>109</v>
      </c>
      <c r="AM1" s="49" t="s">
        <v>270</v>
      </c>
      <c r="AN1" s="46" t="s">
        <v>111</v>
      </c>
      <c r="AO1" s="46" t="s">
        <v>112</v>
      </c>
      <c r="AP1" s="46" t="s">
        <v>114</v>
      </c>
      <c r="AQ1" s="49" t="s">
        <v>271</v>
      </c>
      <c r="AR1" s="49" t="s">
        <v>272</v>
      </c>
      <c r="AS1" s="46" t="s">
        <v>116</v>
      </c>
      <c r="AT1" s="46" t="s">
        <v>119</v>
      </c>
      <c r="AU1" s="46" t="s">
        <v>121</v>
      </c>
      <c r="AV1" s="46" t="s">
        <v>122</v>
      </c>
      <c r="AW1" s="46" t="s">
        <v>124</v>
      </c>
      <c r="AX1" s="46" t="s">
        <v>129</v>
      </c>
      <c r="AY1" s="46" t="s">
        <v>127</v>
      </c>
      <c r="AZ1" s="46" t="s">
        <v>130</v>
      </c>
      <c r="BA1" s="46" t="s">
        <v>132</v>
      </c>
      <c r="BB1" s="46" t="s">
        <v>134</v>
      </c>
      <c r="BC1" s="46" t="s">
        <v>167</v>
      </c>
      <c r="BD1" s="46" t="s">
        <v>136</v>
      </c>
      <c r="BE1" s="46" t="s">
        <v>139</v>
      </c>
      <c r="BF1" s="46" t="s">
        <v>141</v>
      </c>
      <c r="BG1" s="46" t="s">
        <v>143</v>
      </c>
      <c r="BH1" s="46" t="s">
        <v>145</v>
      </c>
      <c r="BI1" s="46" t="s">
        <v>147</v>
      </c>
      <c r="BJ1" s="46" t="s">
        <v>149</v>
      </c>
      <c r="BK1" s="46" t="s">
        <v>151</v>
      </c>
      <c r="BL1" s="46" t="s">
        <v>152</v>
      </c>
      <c r="BM1" s="46" t="s">
        <v>154</v>
      </c>
      <c r="BN1" s="46" t="s">
        <v>157</v>
      </c>
      <c r="BO1" s="46" t="s">
        <v>158</v>
      </c>
      <c r="BP1" s="46" t="s">
        <v>160</v>
      </c>
      <c r="BQ1" s="46" t="s">
        <v>163</v>
      </c>
      <c r="BR1" s="46" t="s">
        <v>165</v>
      </c>
      <c r="BS1" s="65" t="s">
        <v>196</v>
      </c>
      <c r="BT1" s="44" t="s">
        <v>260</v>
      </c>
      <c r="BU1" s="44" t="s">
        <v>261</v>
      </c>
      <c r="BV1" s="44" t="s">
        <v>262</v>
      </c>
      <c r="BW1" s="44" t="s">
        <v>263</v>
      </c>
      <c r="BX1" s="44" t="s">
        <v>264</v>
      </c>
      <c r="BY1" s="44" t="s">
        <v>265</v>
      </c>
      <c r="BZ1" s="44" t="s">
        <v>204</v>
      </c>
      <c r="CA1" s="44" t="s">
        <v>266</v>
      </c>
      <c r="CB1" s="44" t="s">
        <v>206</v>
      </c>
      <c r="CC1" s="44" t="s">
        <v>267</v>
      </c>
      <c r="CD1" s="44" t="s">
        <v>209</v>
      </c>
      <c r="CE1" s="44" t="s">
        <v>210</v>
      </c>
      <c r="CF1" s="44" t="s">
        <v>213</v>
      </c>
      <c r="CG1" s="44" t="s">
        <v>214</v>
      </c>
      <c r="CH1" s="44" t="s">
        <v>216</v>
      </c>
      <c r="CI1" s="44" t="s">
        <v>219</v>
      </c>
      <c r="CJ1" s="44" t="s">
        <v>268</v>
      </c>
      <c r="CK1" s="44" t="s">
        <v>269</v>
      </c>
      <c r="CL1" s="44" t="s">
        <v>223</v>
      </c>
      <c r="CM1" s="44" t="s">
        <v>270</v>
      </c>
      <c r="CN1" s="44" t="s">
        <v>271</v>
      </c>
      <c r="CO1" s="44" t="s">
        <v>272</v>
      </c>
      <c r="CP1" s="44" t="s">
        <v>227</v>
      </c>
      <c r="CQ1" s="44" t="s">
        <v>273</v>
      </c>
      <c r="CR1" s="44" t="s">
        <v>230</v>
      </c>
      <c r="CS1" s="44" t="s">
        <v>232</v>
      </c>
      <c r="CT1" s="44" t="s">
        <v>234</v>
      </c>
      <c r="CU1" s="44" t="s">
        <v>237</v>
      </c>
      <c r="CV1" s="44" t="s">
        <v>274</v>
      </c>
      <c r="CW1" s="44" t="s">
        <v>275</v>
      </c>
      <c r="CX1" s="44" t="s">
        <v>276</v>
      </c>
      <c r="CY1" s="44" t="s">
        <v>277</v>
      </c>
      <c r="CZ1" s="44" t="s">
        <v>278</v>
      </c>
      <c r="DA1" s="44" t="s">
        <v>279</v>
      </c>
      <c r="DB1" s="44" t="s">
        <v>280</v>
      </c>
      <c r="DC1" s="44" t="s">
        <v>281</v>
      </c>
      <c r="DD1" s="44" t="s">
        <v>282</v>
      </c>
      <c r="DE1" s="44" t="s">
        <v>283</v>
      </c>
      <c r="DF1" s="44" t="s">
        <v>284</v>
      </c>
      <c r="DG1" s="44" t="s">
        <v>285</v>
      </c>
      <c r="DH1" s="44" t="s">
        <v>286</v>
      </c>
      <c r="DI1" s="44" t="s">
        <v>287</v>
      </c>
      <c r="DJ1" s="44" t="s">
        <v>288</v>
      </c>
      <c r="DK1" s="44" t="s">
        <v>289</v>
      </c>
      <c r="DL1" s="44" t="s">
        <v>290</v>
      </c>
      <c r="DM1" s="44" t="s">
        <v>291</v>
      </c>
      <c r="DN1" s="44" t="s">
        <v>292</v>
      </c>
      <c r="DO1" s="44" t="s">
        <v>293</v>
      </c>
      <c r="DP1" s="44" t="s">
        <v>294</v>
      </c>
    </row>
    <row r="2" spans="1:120" s="44" customFormat="1" ht="120" x14ac:dyDescent="0.25">
      <c r="A2" s="50"/>
      <c r="B2" s="51" t="s">
        <v>23</v>
      </c>
      <c r="C2" s="52" t="s">
        <v>24</v>
      </c>
      <c r="D2" s="52" t="s">
        <v>25</v>
      </c>
      <c r="E2" s="52" t="s">
        <v>69</v>
      </c>
      <c r="F2" s="52" t="s">
        <v>71</v>
      </c>
      <c r="G2" s="52" t="s">
        <v>75</v>
      </c>
      <c r="H2" s="52" t="s">
        <v>76</v>
      </c>
      <c r="I2" s="52" t="s">
        <v>199</v>
      </c>
      <c r="J2" s="52" t="s">
        <v>76</v>
      </c>
      <c r="K2" s="52" t="s">
        <v>79</v>
      </c>
      <c r="L2" s="52" t="s">
        <v>83</v>
      </c>
      <c r="M2" s="52" t="s">
        <v>201</v>
      </c>
      <c r="N2" s="52" t="s">
        <v>259</v>
      </c>
      <c r="O2" s="52" t="s">
        <v>202</v>
      </c>
      <c r="P2" s="52" t="s">
        <v>86</v>
      </c>
      <c r="Q2" s="52" t="s">
        <v>205</v>
      </c>
      <c r="R2" s="52" t="s">
        <v>258</v>
      </c>
      <c r="S2" s="52" t="s">
        <v>203</v>
      </c>
      <c r="T2" s="52" t="s">
        <v>87</v>
      </c>
      <c r="U2" s="52" t="s">
        <v>207</v>
      </c>
      <c r="V2" s="52" t="s">
        <v>89</v>
      </c>
      <c r="W2" s="52" t="s">
        <v>92</v>
      </c>
      <c r="X2" s="52" t="s">
        <v>208</v>
      </c>
      <c r="Y2" s="66" t="s">
        <v>211</v>
      </c>
      <c r="Z2" s="66" t="s">
        <v>212</v>
      </c>
      <c r="AA2" s="66" t="s">
        <v>215</v>
      </c>
      <c r="AB2" s="66" t="s">
        <v>217</v>
      </c>
      <c r="AC2" s="52" t="s">
        <v>93</v>
      </c>
      <c r="AD2" s="52" t="s">
        <v>95</v>
      </c>
      <c r="AE2" s="52" t="s">
        <v>97</v>
      </c>
      <c r="AF2" s="52" t="s">
        <v>100</v>
      </c>
      <c r="AG2" s="66" t="s">
        <v>221</v>
      </c>
      <c r="AH2" s="66" t="s">
        <v>222</v>
      </c>
      <c r="AI2" s="52" t="s">
        <v>101</v>
      </c>
      <c r="AJ2" s="52" t="s">
        <v>103</v>
      </c>
      <c r="AK2" s="52" t="s">
        <v>107</v>
      </c>
      <c r="AL2" s="52" t="s">
        <v>108</v>
      </c>
      <c r="AM2" s="66" t="s">
        <v>224</v>
      </c>
      <c r="AN2" s="52" t="s">
        <v>110</v>
      </c>
      <c r="AO2" s="52" t="s">
        <v>113</v>
      </c>
      <c r="AP2" s="52" t="s">
        <v>115</v>
      </c>
      <c r="AQ2" s="66" t="s">
        <v>225</v>
      </c>
      <c r="AR2" s="66" t="s">
        <v>226</v>
      </c>
      <c r="AS2" s="52" t="s">
        <v>117</v>
      </c>
      <c r="AT2" s="52" t="s">
        <v>118</v>
      </c>
      <c r="AU2" s="52" t="s">
        <v>120</v>
      </c>
      <c r="AV2" s="52" t="s">
        <v>123</v>
      </c>
      <c r="AW2" s="52" t="s">
        <v>125</v>
      </c>
      <c r="AX2" s="52" t="s">
        <v>128</v>
      </c>
      <c r="AY2" s="52" t="s">
        <v>126</v>
      </c>
      <c r="AZ2" s="52" t="s">
        <v>131</v>
      </c>
      <c r="BA2" s="52" t="s">
        <v>133</v>
      </c>
      <c r="BB2" s="52" t="s">
        <v>135</v>
      </c>
      <c r="BC2" s="52" t="s">
        <v>166</v>
      </c>
      <c r="BD2" s="52" t="s">
        <v>137</v>
      </c>
      <c r="BE2" s="52" t="s">
        <v>138</v>
      </c>
      <c r="BF2" s="52" t="s">
        <v>140</v>
      </c>
      <c r="BG2" s="52" t="s">
        <v>142</v>
      </c>
      <c r="BH2" s="52" t="s">
        <v>144</v>
      </c>
      <c r="BI2" s="52" t="s">
        <v>146</v>
      </c>
      <c r="BJ2" s="52" t="s">
        <v>148</v>
      </c>
      <c r="BK2" s="52" t="s">
        <v>150</v>
      </c>
      <c r="BL2" s="52" t="s">
        <v>153</v>
      </c>
      <c r="BM2" s="52" t="s">
        <v>156</v>
      </c>
      <c r="BN2" s="52" t="s">
        <v>155</v>
      </c>
      <c r="BO2" s="52" t="s">
        <v>159</v>
      </c>
      <c r="BP2" s="52" t="s">
        <v>161</v>
      </c>
      <c r="BQ2" s="52" t="s">
        <v>162</v>
      </c>
      <c r="BR2" s="52" t="s">
        <v>164</v>
      </c>
      <c r="BS2" s="66" t="s">
        <v>195</v>
      </c>
      <c r="BT2" s="66" t="s">
        <v>197</v>
      </c>
      <c r="BU2" s="66" t="s">
        <v>198</v>
      </c>
      <c r="BV2" s="66" t="s">
        <v>199</v>
      </c>
      <c r="BW2" s="66" t="s">
        <v>200</v>
      </c>
      <c r="BX2" s="66" t="s">
        <v>201</v>
      </c>
      <c r="BY2" s="66" t="s">
        <v>202</v>
      </c>
      <c r="BZ2" s="66" t="s">
        <v>205</v>
      </c>
      <c r="CA2" s="66" t="s">
        <v>203</v>
      </c>
      <c r="CB2" s="66" t="s">
        <v>207</v>
      </c>
      <c r="CC2" s="66" t="s">
        <v>259</v>
      </c>
      <c r="CD2" s="66" t="s">
        <v>208</v>
      </c>
      <c r="CE2" s="66" t="s">
        <v>211</v>
      </c>
      <c r="CF2" s="66" t="s">
        <v>212</v>
      </c>
      <c r="CG2" s="66" t="s">
        <v>215</v>
      </c>
      <c r="CH2" s="66" t="s">
        <v>217</v>
      </c>
      <c r="CI2" s="66" t="s">
        <v>218</v>
      </c>
      <c r="CJ2" s="66" t="s">
        <v>220</v>
      </c>
      <c r="CK2" s="66" t="s">
        <v>221</v>
      </c>
      <c r="CL2" s="66" t="s">
        <v>222</v>
      </c>
      <c r="CM2" s="66" t="s">
        <v>224</v>
      </c>
      <c r="CN2" s="66" t="s">
        <v>225</v>
      </c>
      <c r="CO2" s="66" t="s">
        <v>226</v>
      </c>
      <c r="CP2" s="66" t="s">
        <v>228</v>
      </c>
      <c r="CQ2" s="66" t="s">
        <v>229</v>
      </c>
      <c r="CR2" s="66" t="s">
        <v>231</v>
      </c>
      <c r="CS2" s="66" t="s">
        <v>233</v>
      </c>
      <c r="CT2" s="66" t="s">
        <v>235</v>
      </c>
      <c r="CU2" s="66" t="s">
        <v>236</v>
      </c>
      <c r="CV2" s="66" t="s">
        <v>238</v>
      </c>
      <c r="CW2" s="66" t="s">
        <v>239</v>
      </c>
      <c r="CX2" s="66" t="s">
        <v>240</v>
      </c>
      <c r="CY2" s="66" t="s">
        <v>241</v>
      </c>
      <c r="CZ2" s="66" t="s">
        <v>242</v>
      </c>
      <c r="DA2" s="66" t="s">
        <v>243</v>
      </c>
      <c r="DB2" s="66" t="s">
        <v>244</v>
      </c>
      <c r="DC2" s="66" t="s">
        <v>245</v>
      </c>
      <c r="DD2" s="66" t="s">
        <v>246</v>
      </c>
      <c r="DE2" s="66" t="s">
        <v>247</v>
      </c>
      <c r="DF2" s="66" t="s">
        <v>248</v>
      </c>
      <c r="DG2" s="66" t="s">
        <v>249</v>
      </c>
      <c r="DH2" s="66" t="s">
        <v>250</v>
      </c>
      <c r="DI2" s="66" t="s">
        <v>251</v>
      </c>
      <c r="DJ2" s="66" t="s">
        <v>252</v>
      </c>
      <c r="DK2" s="66" t="s">
        <v>253</v>
      </c>
      <c r="DL2" s="66" t="s">
        <v>254</v>
      </c>
      <c r="DM2" s="66" t="s">
        <v>255</v>
      </c>
      <c r="DN2" s="66" t="s">
        <v>256</v>
      </c>
      <c r="DO2" s="66" t="s">
        <v>257</v>
      </c>
      <c r="DP2" s="66" t="s">
        <v>258</v>
      </c>
    </row>
    <row r="3" spans="1:120" x14ac:dyDescent="0.25">
      <c r="A3" s="53" t="s">
        <v>0</v>
      </c>
      <c r="B3" s="54">
        <v>2</v>
      </c>
      <c r="C3" s="53">
        <v>2</v>
      </c>
      <c r="D3" s="53">
        <v>2</v>
      </c>
      <c r="E3" s="53">
        <v>2</v>
      </c>
      <c r="F3" s="53">
        <v>2</v>
      </c>
      <c r="G3" s="53">
        <v>2</v>
      </c>
      <c r="H3" s="53">
        <v>2</v>
      </c>
      <c r="I3" s="53">
        <v>2</v>
      </c>
      <c r="J3" s="53">
        <v>2</v>
      </c>
      <c r="K3" s="53">
        <v>2</v>
      </c>
      <c r="L3" s="53">
        <v>2</v>
      </c>
      <c r="M3" s="53">
        <v>2</v>
      </c>
      <c r="N3" s="53">
        <v>2</v>
      </c>
      <c r="O3" s="53">
        <v>2</v>
      </c>
      <c r="P3" s="53">
        <v>2</v>
      </c>
      <c r="Q3" s="53">
        <v>2</v>
      </c>
      <c r="R3" s="53">
        <v>2</v>
      </c>
      <c r="S3" s="53">
        <v>2</v>
      </c>
      <c r="T3" s="53">
        <v>2</v>
      </c>
      <c r="U3" s="53">
        <v>2</v>
      </c>
      <c r="V3" s="53">
        <v>2</v>
      </c>
      <c r="W3" s="53">
        <v>2</v>
      </c>
      <c r="X3" s="53">
        <v>2</v>
      </c>
      <c r="Y3" s="55">
        <v>2</v>
      </c>
      <c r="Z3" s="55">
        <v>2</v>
      </c>
      <c r="AA3" s="55">
        <v>2</v>
      </c>
      <c r="AB3" s="55">
        <v>2</v>
      </c>
      <c r="AC3" s="53">
        <v>2</v>
      </c>
      <c r="AD3" s="53">
        <v>2</v>
      </c>
      <c r="AE3" s="53">
        <v>2</v>
      </c>
      <c r="AF3" s="53">
        <v>2</v>
      </c>
      <c r="AG3" s="55">
        <v>2</v>
      </c>
      <c r="AH3" s="55">
        <v>2</v>
      </c>
      <c r="AI3" s="53">
        <v>2</v>
      </c>
      <c r="AJ3" s="53">
        <v>2</v>
      </c>
      <c r="AK3" s="53">
        <v>1</v>
      </c>
      <c r="AL3" s="53">
        <v>2</v>
      </c>
      <c r="AM3" s="55">
        <v>2</v>
      </c>
      <c r="AN3" s="53">
        <v>2</v>
      </c>
      <c r="AO3" s="53">
        <v>2</v>
      </c>
      <c r="AP3" s="53">
        <v>2</v>
      </c>
      <c r="AQ3" s="55">
        <v>2</v>
      </c>
      <c r="AR3" s="55">
        <v>2</v>
      </c>
      <c r="AS3" s="53">
        <v>2</v>
      </c>
      <c r="AT3" s="53">
        <v>2</v>
      </c>
      <c r="AU3" s="53">
        <v>2</v>
      </c>
      <c r="AV3" s="53">
        <v>2</v>
      </c>
      <c r="AW3" s="53">
        <v>2</v>
      </c>
      <c r="AX3" s="53">
        <v>2</v>
      </c>
      <c r="AY3" s="53">
        <v>2</v>
      </c>
      <c r="AZ3" s="53">
        <v>2</v>
      </c>
      <c r="BA3" s="53">
        <v>1</v>
      </c>
      <c r="BB3" s="53">
        <v>2</v>
      </c>
      <c r="BC3" s="53">
        <v>2</v>
      </c>
      <c r="BD3" s="53">
        <v>2</v>
      </c>
      <c r="BE3" s="53">
        <v>2</v>
      </c>
      <c r="BF3" s="53">
        <v>2</v>
      </c>
      <c r="BG3" s="53">
        <v>2</v>
      </c>
      <c r="BH3" s="53">
        <v>2</v>
      </c>
      <c r="BI3" s="53">
        <v>2</v>
      </c>
      <c r="BJ3" s="53">
        <v>2</v>
      </c>
      <c r="BK3" s="53">
        <v>2</v>
      </c>
      <c r="BL3" s="53">
        <v>2</v>
      </c>
      <c r="BM3" s="53">
        <v>2</v>
      </c>
      <c r="BN3" s="53">
        <v>2</v>
      </c>
      <c r="BO3" s="53">
        <v>2</v>
      </c>
      <c r="BP3" s="53">
        <v>2</v>
      </c>
      <c r="BQ3" s="53">
        <v>2</v>
      </c>
      <c r="BR3" s="53">
        <v>2</v>
      </c>
      <c r="BS3" s="55">
        <v>2</v>
      </c>
      <c r="BT3" s="55">
        <v>2</v>
      </c>
      <c r="BU3" s="55">
        <v>2</v>
      </c>
      <c r="BV3" s="55">
        <v>2</v>
      </c>
      <c r="BW3" s="55">
        <v>2</v>
      </c>
      <c r="BX3" s="55">
        <v>2</v>
      </c>
      <c r="BY3" s="55">
        <v>2</v>
      </c>
      <c r="BZ3" s="62">
        <v>2</v>
      </c>
      <c r="CA3" s="62">
        <v>2</v>
      </c>
      <c r="CB3" s="55">
        <v>2</v>
      </c>
      <c r="CC3" s="55">
        <v>2</v>
      </c>
      <c r="CD3" s="55">
        <v>2</v>
      </c>
      <c r="CE3" s="55">
        <v>2</v>
      </c>
      <c r="CF3" s="55">
        <v>2</v>
      </c>
      <c r="CG3" s="55">
        <v>2</v>
      </c>
      <c r="CH3" s="55">
        <v>2</v>
      </c>
      <c r="CI3" s="55">
        <v>2</v>
      </c>
      <c r="CJ3" s="55">
        <v>2</v>
      </c>
      <c r="CK3" s="55">
        <v>2</v>
      </c>
      <c r="CL3" s="55">
        <v>2</v>
      </c>
      <c r="CM3" s="55">
        <v>2</v>
      </c>
      <c r="CN3" s="55">
        <v>2</v>
      </c>
      <c r="CO3" s="55">
        <v>2</v>
      </c>
      <c r="CP3" s="55">
        <v>2</v>
      </c>
      <c r="CQ3" s="55">
        <v>2</v>
      </c>
      <c r="CR3" s="55">
        <v>2</v>
      </c>
      <c r="CS3" s="55">
        <v>2</v>
      </c>
      <c r="CT3" s="55">
        <v>2</v>
      </c>
      <c r="CU3" s="55">
        <v>2</v>
      </c>
      <c r="CV3" s="55">
        <v>2</v>
      </c>
      <c r="CW3" s="55">
        <v>2</v>
      </c>
      <c r="CX3" s="55">
        <v>2</v>
      </c>
      <c r="CY3" s="55">
        <v>2</v>
      </c>
      <c r="CZ3" s="55">
        <v>2</v>
      </c>
      <c r="DA3" s="55">
        <v>2</v>
      </c>
      <c r="DB3" s="55">
        <v>2</v>
      </c>
      <c r="DC3" s="55">
        <v>2</v>
      </c>
      <c r="DD3" s="55">
        <v>2</v>
      </c>
      <c r="DE3" s="55">
        <v>2</v>
      </c>
      <c r="DF3" s="55">
        <v>2</v>
      </c>
      <c r="DG3" s="55">
        <v>2</v>
      </c>
      <c r="DH3" s="55">
        <v>2</v>
      </c>
      <c r="DI3" s="55">
        <v>2</v>
      </c>
      <c r="DJ3" s="55">
        <v>2</v>
      </c>
      <c r="DK3" s="55">
        <v>2</v>
      </c>
      <c r="DL3" s="55">
        <v>2</v>
      </c>
      <c r="DM3" s="55">
        <v>2</v>
      </c>
      <c r="DN3" s="55">
        <v>2</v>
      </c>
      <c r="DO3" s="55">
        <v>2</v>
      </c>
      <c r="DP3" s="55">
        <v>2</v>
      </c>
    </row>
    <row r="4" spans="1:120" ht="17.25" x14ac:dyDescent="0.25">
      <c r="A4" s="56" t="s">
        <v>1</v>
      </c>
      <c r="B4" s="16"/>
      <c r="C4" s="57"/>
      <c r="D4" s="57"/>
      <c r="E4" s="57"/>
      <c r="F4" s="57"/>
      <c r="G4" s="57"/>
      <c r="H4" s="57"/>
      <c r="I4" s="58"/>
      <c r="J4" s="58"/>
      <c r="K4" s="58">
        <v>0.28000000000000003</v>
      </c>
      <c r="L4" s="57"/>
      <c r="M4" s="57">
        <v>0.56000000000000005</v>
      </c>
      <c r="N4" s="57"/>
      <c r="O4" s="57"/>
      <c r="P4" s="57"/>
      <c r="Q4" s="57">
        <v>0.56000000000000005</v>
      </c>
      <c r="R4" s="57"/>
      <c r="S4" s="57">
        <v>0.35</v>
      </c>
      <c r="T4" s="57"/>
      <c r="U4" s="57">
        <v>0.28000000000000003</v>
      </c>
      <c r="V4" s="57"/>
      <c r="W4" s="58">
        <v>1.4E-2</v>
      </c>
      <c r="X4" s="58">
        <v>1.1200000000000001</v>
      </c>
      <c r="Y4" s="57">
        <v>5.6</v>
      </c>
      <c r="Z4" s="57"/>
      <c r="AA4" s="57"/>
      <c r="AB4" s="57"/>
      <c r="AC4" s="58">
        <v>0.14000000000000001</v>
      </c>
      <c r="AD4" s="58">
        <v>32.9</v>
      </c>
      <c r="AE4" s="57">
        <v>0.28000000000000003</v>
      </c>
      <c r="AF4" s="57"/>
      <c r="AG4" s="57"/>
      <c r="AH4" s="57"/>
      <c r="AI4" s="56"/>
      <c r="AJ4" s="57"/>
      <c r="AK4" s="58">
        <v>20.23</v>
      </c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>
        <v>11.2</v>
      </c>
      <c r="AW4" s="58"/>
      <c r="AX4" s="57"/>
      <c r="AY4" s="57"/>
      <c r="AZ4" s="58">
        <v>0.3</v>
      </c>
      <c r="BA4" s="57"/>
      <c r="BB4" s="57"/>
      <c r="BC4" s="57"/>
      <c r="BD4" s="57"/>
      <c r="BE4" s="58">
        <v>1.4</v>
      </c>
      <c r="BF4" s="57"/>
      <c r="BG4" s="58">
        <v>0.49</v>
      </c>
      <c r="BH4" s="58">
        <v>8.0500000000000007</v>
      </c>
      <c r="BI4" s="57"/>
      <c r="BJ4" s="58">
        <v>0.42</v>
      </c>
      <c r="BK4" s="57"/>
      <c r="BL4" s="58">
        <v>1.75</v>
      </c>
      <c r="BM4" s="56"/>
      <c r="BN4" s="58">
        <v>5.6</v>
      </c>
      <c r="BO4" s="56"/>
      <c r="BP4" s="58">
        <v>0.14000000000000001</v>
      </c>
      <c r="BQ4" s="56"/>
      <c r="BR4" s="57"/>
      <c r="BS4" s="57"/>
      <c r="BT4" s="57">
        <v>0.63</v>
      </c>
      <c r="BU4" s="57"/>
      <c r="BV4" s="57"/>
      <c r="BW4" s="57"/>
      <c r="BX4" s="57">
        <v>0.56000000000000005</v>
      </c>
      <c r="BY4" s="61"/>
      <c r="BZ4" s="63">
        <v>0.56000000000000005</v>
      </c>
      <c r="CA4" s="63">
        <v>0.35</v>
      </c>
      <c r="CB4" s="57">
        <v>0.28000000000000003</v>
      </c>
      <c r="CC4" s="57"/>
      <c r="CD4" s="57">
        <v>1.1200000000000001</v>
      </c>
      <c r="CE4" s="57">
        <v>5.6</v>
      </c>
      <c r="CF4" s="57"/>
      <c r="CG4" s="57"/>
      <c r="CH4" s="57"/>
      <c r="CI4" s="57">
        <v>0.7</v>
      </c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>
        <v>0.84</v>
      </c>
      <c r="CV4" s="57"/>
      <c r="CW4" s="57">
        <v>0.7</v>
      </c>
      <c r="CX4" s="57">
        <v>2.5</v>
      </c>
      <c r="CY4" s="57">
        <v>0.21</v>
      </c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</row>
    <row r="5" spans="1:120" ht="17.25" x14ac:dyDescent="0.25">
      <c r="A5" s="56" t="s">
        <v>2</v>
      </c>
      <c r="B5" s="16"/>
      <c r="C5" s="57"/>
      <c r="D5" s="57"/>
      <c r="E5" s="57"/>
      <c r="F5" s="57"/>
      <c r="G5" s="57"/>
      <c r="H5" s="57"/>
      <c r="I5" s="58"/>
      <c r="J5" s="57"/>
      <c r="K5" s="58">
        <v>0.4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8"/>
      <c r="Y5" s="57"/>
      <c r="Z5" s="57"/>
      <c r="AA5" s="57"/>
      <c r="AB5" s="57"/>
      <c r="AC5" s="58"/>
      <c r="AD5" s="57"/>
      <c r="AE5" s="58"/>
      <c r="AF5" s="57"/>
      <c r="AG5" s="57"/>
      <c r="AH5" s="57"/>
      <c r="AI5" s="56"/>
      <c r="AJ5" s="58">
        <v>1</v>
      </c>
      <c r="AK5" s="57"/>
      <c r="AL5" s="57"/>
      <c r="AM5" s="57"/>
      <c r="AN5" s="57"/>
      <c r="AO5" s="57"/>
      <c r="AP5" s="57"/>
      <c r="AQ5" s="57"/>
      <c r="AR5" s="57"/>
      <c r="AS5" s="58">
        <v>1</v>
      </c>
      <c r="AT5" s="57"/>
      <c r="AU5" s="57"/>
      <c r="AV5" s="57"/>
      <c r="AW5" s="58"/>
      <c r="AX5" s="57"/>
      <c r="AY5" s="57"/>
      <c r="AZ5" s="58"/>
      <c r="BA5" s="57"/>
      <c r="BB5" s="57"/>
      <c r="BC5" s="57"/>
      <c r="BD5" s="57"/>
      <c r="BE5" s="57"/>
      <c r="BF5" s="57"/>
      <c r="BG5" s="57"/>
      <c r="BH5" s="58">
        <v>0.1</v>
      </c>
      <c r="BI5" s="57"/>
      <c r="BJ5" s="58"/>
      <c r="BK5" s="57"/>
      <c r="BL5" s="58">
        <v>7.2</v>
      </c>
      <c r="BM5" s="56"/>
      <c r="BN5" s="58"/>
      <c r="BO5" s="56"/>
      <c r="BP5" s="58"/>
      <c r="BQ5" s="56"/>
      <c r="BR5" s="57"/>
      <c r="BS5" s="57"/>
      <c r="BT5" s="57"/>
      <c r="BU5" s="57"/>
      <c r="BV5" s="57"/>
      <c r="BW5" s="57"/>
      <c r="BX5" s="57"/>
      <c r="BY5" s="61"/>
      <c r="BZ5" s="63"/>
      <c r="CA5" s="63"/>
      <c r="CB5" s="57"/>
      <c r="CC5" s="57"/>
      <c r="CD5" s="57"/>
      <c r="CE5" s="57"/>
      <c r="CF5" s="57"/>
      <c r="CG5" s="57"/>
      <c r="CH5" s="57"/>
      <c r="CI5" s="57">
        <v>2.8</v>
      </c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</row>
    <row r="6" spans="1:120" ht="17.25" x14ac:dyDescent="0.25">
      <c r="A6" s="56" t="s">
        <v>3</v>
      </c>
      <c r="B6" s="16"/>
      <c r="C6" s="57"/>
      <c r="D6" s="57"/>
      <c r="E6" s="57"/>
      <c r="F6" s="57"/>
      <c r="G6" s="57"/>
      <c r="H6" s="57"/>
      <c r="I6" s="58"/>
      <c r="J6" s="57"/>
      <c r="K6" s="58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8"/>
      <c r="Y6" s="57"/>
      <c r="Z6" s="57"/>
      <c r="AA6" s="57"/>
      <c r="AB6" s="57"/>
      <c r="AC6" s="58"/>
      <c r="AD6" s="57"/>
      <c r="AE6" s="58"/>
      <c r="AF6" s="57"/>
      <c r="AG6" s="57"/>
      <c r="AH6" s="57"/>
      <c r="AI6" s="56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8"/>
      <c r="AX6" s="57"/>
      <c r="AY6" s="57"/>
      <c r="AZ6" s="58"/>
      <c r="BA6" s="57"/>
      <c r="BB6" s="57"/>
      <c r="BC6" s="57"/>
      <c r="BD6" s="57"/>
      <c r="BE6" s="57"/>
      <c r="BF6" s="57"/>
      <c r="BG6" s="57"/>
      <c r="BH6" s="58"/>
      <c r="BI6" s="57"/>
      <c r="BJ6" s="58"/>
      <c r="BK6" s="57"/>
      <c r="BL6" s="58"/>
      <c r="BM6" s="56"/>
      <c r="BN6" s="58"/>
      <c r="BO6" s="56"/>
      <c r="BP6" s="58"/>
      <c r="BQ6" s="56"/>
      <c r="BR6" s="57"/>
      <c r="BS6" s="57"/>
      <c r="BT6" s="57"/>
      <c r="BU6" s="57"/>
      <c r="BV6" s="57"/>
      <c r="BW6" s="57"/>
      <c r="BX6" s="57"/>
      <c r="BY6" s="61"/>
      <c r="BZ6" s="63"/>
      <c r="CA6" s="63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</row>
    <row r="7" spans="1:120" ht="17.25" x14ac:dyDescent="0.25">
      <c r="A7" s="56" t="s">
        <v>4</v>
      </c>
      <c r="B7" s="16"/>
      <c r="C7" s="57"/>
      <c r="D7" s="57"/>
      <c r="E7" s="57"/>
      <c r="F7" s="57"/>
      <c r="G7" s="57"/>
      <c r="H7" s="57"/>
      <c r="I7" s="58"/>
      <c r="J7" s="57"/>
      <c r="K7" s="58"/>
      <c r="L7" s="58">
        <v>2.5</v>
      </c>
      <c r="M7" s="58"/>
      <c r="N7" s="58"/>
      <c r="O7" s="57"/>
      <c r="P7" s="57"/>
      <c r="Q7" s="57"/>
      <c r="R7" s="57"/>
      <c r="S7" s="57"/>
      <c r="T7" s="57"/>
      <c r="U7" s="57"/>
      <c r="V7" s="57"/>
      <c r="W7" s="58"/>
      <c r="X7" s="58"/>
      <c r="Y7" s="57"/>
      <c r="Z7" s="57"/>
      <c r="AA7" s="57"/>
      <c r="AB7" s="57"/>
      <c r="AC7" s="58"/>
      <c r="AD7" s="57"/>
      <c r="AE7" s="58"/>
      <c r="AF7" s="57"/>
      <c r="AG7" s="57"/>
      <c r="AH7" s="57"/>
      <c r="AI7" s="56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8"/>
      <c r="AX7" s="57"/>
      <c r="AY7" s="57"/>
      <c r="AZ7" s="58"/>
      <c r="BA7" s="57"/>
      <c r="BB7" s="57"/>
      <c r="BC7" s="57"/>
      <c r="BD7" s="57"/>
      <c r="BE7" s="57"/>
      <c r="BF7" s="57"/>
      <c r="BG7" s="57"/>
      <c r="BH7" s="58"/>
      <c r="BI7" s="57"/>
      <c r="BJ7" s="58"/>
      <c r="BK7" s="57"/>
      <c r="BL7" s="58"/>
      <c r="BM7" s="56"/>
      <c r="BN7" s="58"/>
      <c r="BO7" s="56"/>
      <c r="BP7" s="58"/>
      <c r="BQ7" s="56"/>
      <c r="BR7" s="57"/>
      <c r="BS7" s="57"/>
      <c r="BT7" s="57"/>
      <c r="BU7" s="57"/>
      <c r="BV7" s="57"/>
      <c r="BW7" s="57"/>
      <c r="BX7" s="57"/>
      <c r="BY7" s="61"/>
      <c r="BZ7" s="63"/>
      <c r="CA7" s="63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</row>
    <row r="8" spans="1:120" ht="17.25" x14ac:dyDescent="0.25">
      <c r="A8" s="56" t="s">
        <v>5</v>
      </c>
      <c r="B8" s="16"/>
      <c r="C8" s="57"/>
      <c r="D8" s="57"/>
      <c r="E8" s="57"/>
      <c r="F8" s="57"/>
      <c r="G8" s="57"/>
      <c r="H8" s="58">
        <v>9.9</v>
      </c>
      <c r="I8" s="58"/>
      <c r="J8" s="57">
        <v>9.9</v>
      </c>
      <c r="K8" s="58"/>
      <c r="L8" s="58">
        <v>1.33</v>
      </c>
      <c r="M8" s="58"/>
      <c r="N8" s="58">
        <v>3.8</v>
      </c>
      <c r="O8" s="57"/>
      <c r="P8" s="57"/>
      <c r="Q8" s="57"/>
      <c r="R8" s="57">
        <v>2E-3</v>
      </c>
      <c r="S8" s="57"/>
      <c r="T8" s="57"/>
      <c r="U8" s="57"/>
      <c r="V8" s="57"/>
      <c r="W8" s="58"/>
      <c r="X8" s="58"/>
      <c r="Y8" s="57"/>
      <c r="Z8" s="57"/>
      <c r="AA8" s="57"/>
      <c r="AB8" s="57"/>
      <c r="AC8" s="58"/>
      <c r="AD8" s="57"/>
      <c r="AE8" s="58"/>
      <c r="AF8" s="57"/>
      <c r="AG8" s="57"/>
      <c r="AH8" s="57"/>
      <c r="AI8" s="56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8">
        <v>0.95</v>
      </c>
      <c r="AU8" s="57"/>
      <c r="AV8" s="57"/>
      <c r="AW8" s="58"/>
      <c r="AX8" s="57"/>
      <c r="AY8" s="57"/>
      <c r="AZ8" s="58"/>
      <c r="BA8" s="57"/>
      <c r="BB8" s="57"/>
      <c r="BC8" s="57"/>
      <c r="BD8" s="57"/>
      <c r="BE8" s="58">
        <v>3.1E-2</v>
      </c>
      <c r="BF8" s="57"/>
      <c r="BG8" s="57"/>
      <c r="BH8" s="58"/>
      <c r="BI8" s="57"/>
      <c r="BJ8" s="58"/>
      <c r="BK8" s="57"/>
      <c r="BL8" s="58"/>
      <c r="BM8" s="56"/>
      <c r="BN8" s="58"/>
      <c r="BO8" s="56"/>
      <c r="BP8" s="58"/>
      <c r="BQ8" s="56"/>
      <c r="BR8" s="57"/>
      <c r="BS8" s="57"/>
      <c r="BT8" s="57"/>
      <c r="BU8" s="57"/>
      <c r="BV8" s="57"/>
      <c r="BW8" s="57"/>
      <c r="BX8" s="57"/>
      <c r="BY8" s="61"/>
      <c r="BZ8" s="63"/>
      <c r="CA8" s="63"/>
      <c r="CB8" s="57"/>
      <c r="CC8" s="57">
        <v>3.8</v>
      </c>
      <c r="CD8" s="57"/>
      <c r="CE8" s="57"/>
      <c r="CF8" s="57"/>
      <c r="CG8" s="57"/>
      <c r="CH8" s="57"/>
      <c r="CI8" s="57">
        <v>0.19</v>
      </c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>
        <v>2E-3</v>
      </c>
    </row>
    <row r="9" spans="1:120" ht="17.25" x14ac:dyDescent="0.25">
      <c r="A9" s="56" t="s">
        <v>6</v>
      </c>
      <c r="B9" s="16"/>
      <c r="C9" s="57"/>
      <c r="D9" s="57"/>
      <c r="E9" s="57"/>
      <c r="F9" s="58">
        <v>3.0000000000000001E-3</v>
      </c>
      <c r="G9" s="58">
        <v>30</v>
      </c>
      <c r="H9" s="57"/>
      <c r="I9" s="58"/>
      <c r="J9" s="57"/>
      <c r="K9" s="58">
        <v>5</v>
      </c>
      <c r="L9" s="57"/>
      <c r="M9" s="57">
        <v>9.9</v>
      </c>
      <c r="N9" s="57"/>
      <c r="O9" s="57"/>
      <c r="P9" s="57"/>
      <c r="Q9" s="57"/>
      <c r="R9" s="57"/>
      <c r="S9" s="57"/>
      <c r="T9" s="57"/>
      <c r="U9" s="57"/>
      <c r="V9" s="57"/>
      <c r="W9" s="58"/>
      <c r="X9" s="58">
        <v>0.03</v>
      </c>
      <c r="Y9" s="57"/>
      <c r="Z9" s="57"/>
      <c r="AA9" s="57">
        <v>0.28499999999999998</v>
      </c>
      <c r="AB9" s="57"/>
      <c r="AC9" s="58"/>
      <c r="AD9" s="57"/>
      <c r="AE9" s="58"/>
      <c r="AF9" s="57"/>
      <c r="AG9" s="57"/>
      <c r="AH9" s="57"/>
      <c r="AI9" s="56"/>
      <c r="AJ9" s="57"/>
      <c r="AK9" s="57"/>
      <c r="AL9" s="57"/>
      <c r="AM9" s="57"/>
      <c r="AN9" s="58"/>
      <c r="AO9" s="57"/>
      <c r="AP9" s="57"/>
      <c r="AQ9" s="57"/>
      <c r="AR9" s="57"/>
      <c r="AS9" s="57"/>
      <c r="AT9" s="57"/>
      <c r="AU9" s="57"/>
      <c r="AV9" s="57"/>
      <c r="AW9" s="58"/>
      <c r="AX9" s="57"/>
      <c r="AY9" s="57"/>
      <c r="AZ9" s="58"/>
      <c r="BA9" s="57"/>
      <c r="BB9" s="57"/>
      <c r="BC9" s="57"/>
      <c r="BD9" s="57"/>
      <c r="BE9" s="58">
        <v>0.126</v>
      </c>
      <c r="BF9" s="58">
        <v>9.5000000000000001E-2</v>
      </c>
      <c r="BG9" s="57"/>
      <c r="BH9" s="58"/>
      <c r="BI9" s="57"/>
      <c r="BJ9" s="58"/>
      <c r="BK9" s="57"/>
      <c r="BL9" s="58"/>
      <c r="BM9" s="56"/>
      <c r="BN9" s="58"/>
      <c r="BO9" s="56"/>
      <c r="BP9" s="58"/>
      <c r="BQ9" s="56"/>
      <c r="BR9" s="57"/>
      <c r="BS9" s="57"/>
      <c r="BT9" s="57"/>
      <c r="BU9" s="57"/>
      <c r="BV9" s="57"/>
      <c r="BW9" s="57"/>
      <c r="BX9" s="57">
        <v>9.9</v>
      </c>
      <c r="BY9" s="61"/>
      <c r="BZ9" s="63"/>
      <c r="CA9" s="63"/>
      <c r="CB9" s="57"/>
      <c r="CC9" s="57"/>
      <c r="CD9" s="57">
        <v>0.03</v>
      </c>
      <c r="CE9" s="57"/>
      <c r="CF9" s="57"/>
      <c r="CG9" s="57">
        <v>0.28499999999999998</v>
      </c>
      <c r="CH9" s="57"/>
      <c r="CI9" s="57">
        <v>2.0259999999999998</v>
      </c>
      <c r="CJ9" s="57"/>
      <c r="CK9" s="57"/>
      <c r="CL9" s="57"/>
      <c r="CM9" s="57"/>
      <c r="CN9" s="57"/>
      <c r="CO9" s="57"/>
      <c r="CP9" s="57">
        <v>25.69</v>
      </c>
      <c r="CQ9" s="57">
        <v>20.206</v>
      </c>
      <c r="CR9" s="57"/>
      <c r="CS9" s="57"/>
      <c r="CT9" s="57"/>
      <c r="CU9" s="57"/>
      <c r="CV9" s="57">
        <v>29.7</v>
      </c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</row>
    <row r="10" spans="1:120" ht="17.25" x14ac:dyDescent="0.25">
      <c r="A10" s="56" t="s">
        <v>7</v>
      </c>
      <c r="B10" s="16"/>
      <c r="C10" s="57"/>
      <c r="D10" s="57"/>
      <c r="E10" s="57"/>
      <c r="F10" s="57"/>
      <c r="G10" s="57"/>
      <c r="H10" s="57"/>
      <c r="I10" s="58"/>
      <c r="J10" s="57"/>
      <c r="K10" s="58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58"/>
      <c r="Y10" s="57"/>
      <c r="Z10" s="57"/>
      <c r="AA10" s="57"/>
      <c r="AB10" s="57"/>
      <c r="AC10" s="58"/>
      <c r="AD10" s="57"/>
      <c r="AE10" s="58"/>
      <c r="AF10" s="57"/>
      <c r="AG10" s="57"/>
      <c r="AH10" s="57"/>
      <c r="AI10" s="56"/>
      <c r="AJ10" s="57"/>
      <c r="AK10" s="57"/>
      <c r="AL10" s="57"/>
      <c r="AM10" s="57"/>
      <c r="AN10" s="58"/>
      <c r="AO10" s="57"/>
      <c r="AP10" s="57"/>
      <c r="AQ10" s="57"/>
      <c r="AR10" s="57"/>
      <c r="AS10" s="57"/>
      <c r="AT10" s="57"/>
      <c r="AU10" s="57"/>
      <c r="AV10" s="57"/>
      <c r="AW10" s="58"/>
      <c r="AX10" s="57"/>
      <c r="AY10" s="57"/>
      <c r="AZ10" s="58"/>
      <c r="BA10" s="57"/>
      <c r="BB10" s="57"/>
      <c r="BC10" s="57"/>
      <c r="BD10" s="57"/>
      <c r="BE10" s="57"/>
      <c r="BF10" s="57"/>
      <c r="BG10" s="57"/>
      <c r="BH10" s="58"/>
      <c r="BI10" s="57"/>
      <c r="BJ10" s="58"/>
      <c r="BK10" s="57"/>
      <c r="BL10" s="58"/>
      <c r="BM10" s="56"/>
      <c r="BN10" s="58"/>
      <c r="BO10" s="56"/>
      <c r="BP10" s="58"/>
      <c r="BQ10" s="56"/>
      <c r="BR10" s="57"/>
      <c r="BS10" s="57"/>
      <c r="BT10" s="57"/>
      <c r="BU10" s="57"/>
      <c r="BV10" s="57"/>
      <c r="BW10" s="57"/>
      <c r="BX10" s="57"/>
      <c r="BY10" s="61"/>
      <c r="BZ10" s="63"/>
      <c r="CA10" s="63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</row>
    <row r="11" spans="1:120" ht="17.25" x14ac:dyDescent="0.25">
      <c r="A11" s="56" t="s">
        <v>8</v>
      </c>
      <c r="B11" s="16"/>
      <c r="C11" s="57"/>
      <c r="D11" s="57"/>
      <c r="E11" s="58">
        <v>2</v>
      </c>
      <c r="F11" s="57"/>
      <c r="G11" s="57"/>
      <c r="H11" s="57"/>
      <c r="I11" s="58"/>
      <c r="J11" s="57"/>
      <c r="K11" s="58"/>
      <c r="L11" s="57"/>
      <c r="M11" s="57">
        <v>5.5</v>
      </c>
      <c r="N11" s="57"/>
      <c r="O11" s="57"/>
      <c r="P11" s="57"/>
      <c r="Q11" s="57"/>
      <c r="R11" s="57"/>
      <c r="S11" s="57"/>
      <c r="T11" s="57"/>
      <c r="U11" s="57">
        <v>1.6</v>
      </c>
      <c r="V11" s="58">
        <v>0.85</v>
      </c>
      <c r="W11" s="58"/>
      <c r="X11" s="58">
        <v>3.2130000000000001</v>
      </c>
      <c r="Y11" s="57"/>
      <c r="Z11" s="57"/>
      <c r="AA11" s="57"/>
      <c r="AB11" s="57"/>
      <c r="AC11" s="58"/>
      <c r="AD11" s="57"/>
      <c r="AE11" s="58"/>
      <c r="AF11" s="58">
        <v>4.7</v>
      </c>
      <c r="AG11" s="57"/>
      <c r="AH11" s="57">
        <v>1</v>
      </c>
      <c r="AI11" s="56"/>
      <c r="AJ11" s="57"/>
      <c r="AK11" s="57"/>
      <c r="AL11" s="57"/>
      <c r="AM11" s="57"/>
      <c r="AN11" s="58"/>
      <c r="AO11" s="57"/>
      <c r="AP11" s="57"/>
      <c r="AQ11" s="57"/>
      <c r="AR11" s="57"/>
      <c r="AS11" s="57"/>
      <c r="AT11" s="57"/>
      <c r="AU11" s="57"/>
      <c r="AV11" s="57"/>
      <c r="AW11" s="58"/>
      <c r="AX11" s="57"/>
      <c r="AY11" s="57"/>
      <c r="AZ11" s="58"/>
      <c r="BA11" s="57"/>
      <c r="BB11" s="57"/>
      <c r="BC11" s="57"/>
      <c r="BD11" s="57"/>
      <c r="BE11" s="57"/>
      <c r="BF11" s="58">
        <v>3.0000000000000001E-3</v>
      </c>
      <c r="BG11" s="58">
        <v>7</v>
      </c>
      <c r="BH11" s="58"/>
      <c r="BI11" s="57"/>
      <c r="BJ11" s="58">
        <v>4.4000000000000004</v>
      </c>
      <c r="BK11" s="57"/>
      <c r="BL11" s="58"/>
      <c r="BM11" s="56"/>
      <c r="BN11" s="58"/>
      <c r="BO11" s="56"/>
      <c r="BP11" s="58"/>
      <c r="BQ11" s="56"/>
      <c r="BR11" s="57"/>
      <c r="BS11" s="57"/>
      <c r="BT11" s="57"/>
      <c r="BU11" s="57"/>
      <c r="BV11" s="57"/>
      <c r="BW11" s="57"/>
      <c r="BX11" s="57">
        <v>5.5</v>
      </c>
      <c r="BY11" s="61"/>
      <c r="BZ11" s="63"/>
      <c r="CA11" s="63"/>
      <c r="CB11" s="57">
        <v>1.6</v>
      </c>
      <c r="CC11" s="57"/>
      <c r="CD11" s="57">
        <v>3.2130000000000001</v>
      </c>
      <c r="CE11" s="57"/>
      <c r="CF11" s="57"/>
      <c r="CG11" s="57"/>
      <c r="CH11" s="57"/>
      <c r="CI11" s="57">
        <v>0.31</v>
      </c>
      <c r="CJ11" s="57"/>
      <c r="CK11" s="57"/>
      <c r="CL11" s="57">
        <v>1</v>
      </c>
      <c r="CM11" s="57"/>
      <c r="CN11" s="57"/>
      <c r="CO11" s="57"/>
      <c r="CP11" s="57"/>
      <c r="CQ11" s="57"/>
      <c r="CR11" s="57"/>
      <c r="CS11" s="57"/>
      <c r="CT11" s="57"/>
      <c r="CU11" s="57">
        <v>5.5</v>
      </c>
      <c r="CV11" s="57"/>
      <c r="CW11" s="57"/>
      <c r="CX11" s="57">
        <v>4.2</v>
      </c>
      <c r="CY11" s="57"/>
      <c r="CZ11" s="57"/>
      <c r="DA11" s="57">
        <v>5.2</v>
      </c>
      <c r="DB11" s="57"/>
      <c r="DC11" s="57"/>
      <c r="DD11" s="57">
        <v>0.1</v>
      </c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</row>
    <row r="12" spans="1:120" ht="17.25" x14ac:dyDescent="0.25">
      <c r="A12" s="56" t="s">
        <v>9</v>
      </c>
      <c r="B12" s="16"/>
      <c r="C12" s="57"/>
      <c r="D12" s="57"/>
      <c r="E12" s="57"/>
      <c r="F12" s="57"/>
      <c r="G12" s="57"/>
      <c r="H12" s="57"/>
      <c r="I12" s="58"/>
      <c r="J12" s="58"/>
      <c r="K12" s="58"/>
      <c r="L12" s="57"/>
      <c r="M12" s="57"/>
      <c r="N12" s="57"/>
      <c r="O12" s="57"/>
      <c r="P12" s="57"/>
      <c r="Q12" s="57"/>
      <c r="R12" s="57">
        <v>1.2999999999999999E-2</v>
      </c>
      <c r="S12" s="57"/>
      <c r="T12" s="57"/>
      <c r="U12" s="57"/>
      <c r="V12" s="58"/>
      <c r="W12" s="58">
        <v>0.15</v>
      </c>
      <c r="X12" s="58"/>
      <c r="Y12" s="57"/>
      <c r="Z12" s="57"/>
      <c r="AA12" s="57"/>
      <c r="AB12" s="57"/>
      <c r="AC12" s="58"/>
      <c r="AD12" s="58">
        <v>0.2</v>
      </c>
      <c r="AE12" s="58"/>
      <c r="AF12" s="57"/>
      <c r="AG12" s="57">
        <v>0.6</v>
      </c>
      <c r="AH12" s="57"/>
      <c r="AI12" s="56"/>
      <c r="AJ12" s="57"/>
      <c r="AK12" s="57"/>
      <c r="AL12" s="57"/>
      <c r="AM12" s="57"/>
      <c r="AN12" s="58">
        <v>1.6</v>
      </c>
      <c r="AO12" s="57"/>
      <c r="AP12" s="57"/>
      <c r="AQ12" s="57"/>
      <c r="AR12" s="57"/>
      <c r="AS12" s="57"/>
      <c r="AT12" s="57"/>
      <c r="AU12" s="57"/>
      <c r="AV12" s="57"/>
      <c r="AW12" s="58"/>
      <c r="AX12" s="57"/>
      <c r="AY12" s="57"/>
      <c r="AZ12" s="58"/>
      <c r="BA12" s="57"/>
      <c r="BB12" s="57"/>
      <c r="BC12" s="57"/>
      <c r="BD12" s="57"/>
      <c r="BE12" s="57"/>
      <c r="BF12" s="57"/>
      <c r="BG12" s="57"/>
      <c r="BH12" s="58"/>
      <c r="BI12" s="57"/>
      <c r="BJ12" s="58"/>
      <c r="BK12" s="57"/>
      <c r="BL12" s="58">
        <v>0.4</v>
      </c>
      <c r="BM12" s="56"/>
      <c r="BN12" s="58"/>
      <c r="BO12" s="56"/>
      <c r="BP12" s="58"/>
      <c r="BQ12" s="56"/>
      <c r="BR12" s="57"/>
      <c r="BS12" s="57"/>
      <c r="BT12" s="57"/>
      <c r="BU12" s="57"/>
      <c r="BV12" s="57"/>
      <c r="BW12" s="57"/>
      <c r="BX12" s="57"/>
      <c r="BY12" s="61"/>
      <c r="BZ12" s="63"/>
      <c r="CA12" s="63"/>
      <c r="CB12" s="57"/>
      <c r="CC12" s="57"/>
      <c r="CD12" s="57"/>
      <c r="CE12" s="57"/>
      <c r="CF12" s="57"/>
      <c r="CG12" s="57"/>
      <c r="CH12" s="57"/>
      <c r="CI12" s="57"/>
      <c r="CJ12" s="57"/>
      <c r="CK12" s="57">
        <v>0.6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>
        <v>0.5</v>
      </c>
      <c r="CX12" s="57"/>
      <c r="CY12" s="57"/>
      <c r="CZ12" s="57"/>
      <c r="DA12" s="57"/>
      <c r="DB12" s="57"/>
      <c r="DC12" s="57"/>
      <c r="DD12" s="57"/>
      <c r="DE12" s="57"/>
      <c r="DF12" s="57"/>
      <c r="DG12" s="57">
        <v>0.6</v>
      </c>
      <c r="DH12" s="57"/>
      <c r="DI12" s="57"/>
      <c r="DJ12" s="57"/>
      <c r="DK12" s="57"/>
      <c r="DL12" s="57"/>
      <c r="DM12" s="57"/>
      <c r="DN12" s="57"/>
      <c r="DO12" s="57"/>
      <c r="DP12" s="57">
        <v>1.2999999999999999E-2</v>
      </c>
    </row>
    <row r="13" spans="1:120" ht="17.25" x14ac:dyDescent="0.25">
      <c r="A13" s="56" t="s">
        <v>10</v>
      </c>
      <c r="B13" s="16"/>
      <c r="C13" s="57"/>
      <c r="D13" s="57"/>
      <c r="E13" s="57"/>
      <c r="F13" s="57"/>
      <c r="G13" s="57"/>
      <c r="H13" s="57"/>
      <c r="I13" s="58"/>
      <c r="J13" s="57"/>
      <c r="K13" s="58"/>
      <c r="L13" s="57"/>
      <c r="M13" s="57">
        <v>0.15</v>
      </c>
      <c r="N13" s="57"/>
      <c r="O13" s="57"/>
      <c r="P13" s="57"/>
      <c r="Q13" s="57"/>
      <c r="R13" s="57">
        <v>4.0000000000000001E-3</v>
      </c>
      <c r="S13" s="57"/>
      <c r="T13" s="57"/>
      <c r="U13" s="57">
        <v>1</v>
      </c>
      <c r="V13" s="58"/>
      <c r="W13" s="58">
        <v>5.5E-2</v>
      </c>
      <c r="X13" s="58"/>
      <c r="Y13" s="57"/>
      <c r="Z13" s="57"/>
      <c r="AA13" s="57"/>
      <c r="AB13" s="57"/>
      <c r="AC13" s="58"/>
      <c r="AD13" s="57"/>
      <c r="AE13" s="58">
        <v>0.4</v>
      </c>
      <c r="AF13" s="57"/>
      <c r="AG13" s="57"/>
      <c r="AH13" s="57"/>
      <c r="AI13" s="56"/>
      <c r="AJ13" s="57"/>
      <c r="AK13" s="57"/>
      <c r="AL13" s="57"/>
      <c r="AM13" s="57"/>
      <c r="AN13" s="58"/>
      <c r="AO13" s="57"/>
      <c r="AP13" s="57"/>
      <c r="AQ13" s="57"/>
      <c r="AR13" s="57"/>
      <c r="AS13" s="57"/>
      <c r="AT13" s="57"/>
      <c r="AU13" s="57"/>
      <c r="AV13" s="57"/>
      <c r="AW13" s="58"/>
      <c r="AX13" s="57"/>
      <c r="AY13" s="57"/>
      <c r="AZ13" s="58"/>
      <c r="BA13" s="57"/>
      <c r="BB13" s="57"/>
      <c r="BC13" s="57"/>
      <c r="BD13" s="57"/>
      <c r="BE13" s="57"/>
      <c r="BF13" s="57"/>
      <c r="BG13" s="57"/>
      <c r="BH13" s="58"/>
      <c r="BI13" s="57"/>
      <c r="BJ13" s="58"/>
      <c r="BK13" s="57"/>
      <c r="BL13" s="58"/>
      <c r="BM13" s="56"/>
      <c r="BN13" s="58">
        <v>1.4</v>
      </c>
      <c r="BO13" s="56"/>
      <c r="BP13" s="58"/>
      <c r="BQ13" s="56"/>
      <c r="BR13" s="57"/>
      <c r="BS13" s="57"/>
      <c r="BT13" s="57"/>
      <c r="BU13" s="57"/>
      <c r="BV13" s="57"/>
      <c r="BW13" s="57"/>
      <c r="BX13" s="57">
        <v>0.15</v>
      </c>
      <c r="BY13" s="61"/>
      <c r="BZ13" s="63"/>
      <c r="CA13" s="63"/>
      <c r="CB13" s="57">
        <v>1</v>
      </c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>
        <v>0.8</v>
      </c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>
        <v>0.2</v>
      </c>
      <c r="DP13" s="57">
        <v>4.0000000000000001E-3</v>
      </c>
    </row>
    <row r="14" spans="1:120" ht="17.25" x14ac:dyDescent="0.25">
      <c r="A14" s="56" t="s">
        <v>11</v>
      </c>
      <c r="B14" s="16"/>
      <c r="C14" s="57"/>
      <c r="D14" s="57"/>
      <c r="E14" s="58">
        <v>2.0019999999999998</v>
      </c>
      <c r="F14" s="58">
        <v>3.0000000000000001E-3</v>
      </c>
      <c r="G14" s="57"/>
      <c r="H14" s="57"/>
      <c r="I14" s="58">
        <v>18.899999999999999</v>
      </c>
      <c r="J14" s="57"/>
      <c r="K14" s="58">
        <v>0.40200000000000002</v>
      </c>
      <c r="L14" s="58">
        <v>1.4999999999999999E-2</v>
      </c>
      <c r="M14" s="58">
        <v>0.154</v>
      </c>
      <c r="N14" s="58"/>
      <c r="O14" s="58"/>
      <c r="P14" s="58">
        <v>4.048</v>
      </c>
      <c r="Q14" s="58"/>
      <c r="R14" s="58"/>
      <c r="S14" s="58">
        <v>0.30299999999999999</v>
      </c>
      <c r="T14" s="58">
        <v>93.881</v>
      </c>
      <c r="U14" s="58">
        <v>2E-3</v>
      </c>
      <c r="V14" s="58">
        <v>0.02</v>
      </c>
      <c r="W14" s="58">
        <v>1.8580000000000001</v>
      </c>
      <c r="X14" s="58"/>
      <c r="Y14" s="57"/>
      <c r="Z14" s="57"/>
      <c r="AA14" s="57"/>
      <c r="AB14" s="57"/>
      <c r="AC14" s="58">
        <v>0.3</v>
      </c>
      <c r="AD14" s="57"/>
      <c r="AE14" s="58">
        <v>2E-3</v>
      </c>
      <c r="AF14" s="58">
        <v>0.09</v>
      </c>
      <c r="AG14" s="57">
        <v>4.0000000000000001E-3</v>
      </c>
      <c r="AH14" s="57">
        <v>2E-3</v>
      </c>
      <c r="AI14" s="56"/>
      <c r="AJ14" s="58">
        <v>0.4</v>
      </c>
      <c r="AK14" s="58">
        <v>1.4999999999999999E-2</v>
      </c>
      <c r="AL14" s="58">
        <v>0.60199999999999998</v>
      </c>
      <c r="AM14" s="57">
        <v>2E-3</v>
      </c>
      <c r="AN14" s="58">
        <v>0.27900000000000003</v>
      </c>
      <c r="AO14" s="58">
        <v>0.8</v>
      </c>
      <c r="AP14" s="57"/>
      <c r="AQ14" s="57">
        <v>7.2999999999999995E-2</v>
      </c>
      <c r="AR14" s="57">
        <v>11.119</v>
      </c>
      <c r="AS14" s="58">
        <v>25.105</v>
      </c>
      <c r="AT14" s="58">
        <v>1.0999999999999999E-2</v>
      </c>
      <c r="AU14" s="58">
        <v>0.312</v>
      </c>
      <c r="AV14" s="57"/>
      <c r="AW14" s="58"/>
      <c r="AX14" s="58">
        <v>0.2</v>
      </c>
      <c r="AY14" s="58">
        <v>1.2999999999999999E-2</v>
      </c>
      <c r="AZ14" s="58">
        <v>6.0000000000000001E-3</v>
      </c>
      <c r="BA14" s="58">
        <v>1.0900000000000001</v>
      </c>
      <c r="BB14" s="58">
        <v>1.4E-2</v>
      </c>
      <c r="BC14" s="58">
        <v>2E-3</v>
      </c>
      <c r="BD14" s="57"/>
      <c r="BE14" s="57"/>
      <c r="BF14" s="58">
        <v>0.26300000000000001</v>
      </c>
      <c r="BG14" s="58">
        <v>5.1999999999999998E-2</v>
      </c>
      <c r="BH14" s="58"/>
      <c r="BI14" s="58">
        <v>0.2</v>
      </c>
      <c r="BJ14" s="58"/>
      <c r="BK14" s="57"/>
      <c r="BL14" s="58">
        <v>3.0000000000000001E-3</v>
      </c>
      <c r="BM14" s="56"/>
      <c r="BN14" s="58"/>
      <c r="BO14" s="56"/>
      <c r="BP14" s="58">
        <v>0.11700000000000001</v>
      </c>
      <c r="BQ14" s="56"/>
      <c r="BR14" s="58">
        <v>2.3E-2</v>
      </c>
      <c r="BS14" s="57"/>
      <c r="BT14" s="57"/>
      <c r="BU14" s="57">
        <v>2E-3</v>
      </c>
      <c r="BV14" s="57">
        <v>18.899999999999999</v>
      </c>
      <c r="BW14" s="57">
        <v>0.2</v>
      </c>
      <c r="BX14" s="57">
        <v>0.154</v>
      </c>
      <c r="BY14" s="61"/>
      <c r="BZ14" s="63"/>
      <c r="CA14" s="63">
        <v>0.30299999999999999</v>
      </c>
      <c r="CB14" s="57">
        <v>2E-3</v>
      </c>
      <c r="CC14" s="57"/>
      <c r="CD14" s="57"/>
      <c r="CE14" s="57"/>
      <c r="CF14" s="57"/>
      <c r="CG14" s="57"/>
      <c r="CH14" s="57"/>
      <c r="CI14" s="57">
        <v>3.0000000000000001E-3</v>
      </c>
      <c r="CJ14" s="57">
        <v>8.4000000000000005E-2</v>
      </c>
      <c r="CK14" s="57">
        <v>4.0000000000000001E-3</v>
      </c>
      <c r="CL14" s="57">
        <v>2E-3</v>
      </c>
      <c r="CM14" s="57">
        <v>2E-3</v>
      </c>
      <c r="CN14" s="57">
        <v>7.2999999999999995E-2</v>
      </c>
      <c r="CO14" s="57">
        <v>11.119</v>
      </c>
      <c r="CP14" s="57">
        <v>24.157</v>
      </c>
      <c r="CQ14" s="57"/>
      <c r="CR14" s="57"/>
      <c r="CS14" s="57"/>
      <c r="CT14" s="57"/>
      <c r="CU14" s="57">
        <v>0.10299999999999999</v>
      </c>
      <c r="CV14" s="57"/>
      <c r="CW14" s="57">
        <v>0.52500000000000002</v>
      </c>
      <c r="CX14" s="57">
        <v>0.65</v>
      </c>
      <c r="CY14" s="57">
        <v>0.156</v>
      </c>
      <c r="CZ14" s="57">
        <v>9.5</v>
      </c>
      <c r="DA14" s="57">
        <v>0.109</v>
      </c>
      <c r="DB14" s="57"/>
      <c r="DC14" s="57">
        <v>0.92</v>
      </c>
      <c r="DD14" s="57">
        <v>2E-3</v>
      </c>
      <c r="DE14" s="57">
        <v>30</v>
      </c>
      <c r="DF14" s="57">
        <v>1.0029999999999999</v>
      </c>
      <c r="DG14" s="57"/>
      <c r="DH14" s="57">
        <v>0.01</v>
      </c>
      <c r="DI14" s="57"/>
      <c r="DJ14" s="57"/>
      <c r="DK14" s="57"/>
      <c r="DL14" s="57"/>
      <c r="DM14" s="57">
        <v>2E-3</v>
      </c>
      <c r="DN14" s="57">
        <v>2E-3</v>
      </c>
      <c r="DO14" s="57">
        <v>8.2000000000000003E-2</v>
      </c>
      <c r="DP14" s="57"/>
    </row>
    <row r="15" spans="1:120" ht="17.25" x14ac:dyDescent="0.25">
      <c r="A15" s="56" t="s">
        <v>12</v>
      </c>
      <c r="B15" s="16"/>
      <c r="C15" s="57"/>
      <c r="D15" s="57"/>
      <c r="E15" s="58">
        <v>0.5</v>
      </c>
      <c r="F15" s="57"/>
      <c r="G15" s="57"/>
      <c r="H15" s="57"/>
      <c r="I15" s="58"/>
      <c r="J15" s="58"/>
      <c r="K15" s="58">
        <v>0.21199999999999999</v>
      </c>
      <c r="L15" s="58">
        <v>1.3029999999999999</v>
      </c>
      <c r="M15" s="58">
        <v>0.21099999999999999</v>
      </c>
      <c r="N15" s="58"/>
      <c r="O15" s="58"/>
      <c r="P15" s="58">
        <v>0.05</v>
      </c>
      <c r="Q15" s="58"/>
      <c r="R15" s="58"/>
      <c r="S15" s="58">
        <v>0.215</v>
      </c>
      <c r="T15" s="57"/>
      <c r="U15" s="57">
        <v>0.60899999999999999</v>
      </c>
      <c r="V15" s="58">
        <v>6.0000000000000001E-3</v>
      </c>
      <c r="W15" s="58">
        <v>0.03</v>
      </c>
      <c r="X15" s="58">
        <v>0.7</v>
      </c>
      <c r="Y15" s="57">
        <v>2.4660000000000002</v>
      </c>
      <c r="Z15" s="57"/>
      <c r="AA15" s="57"/>
      <c r="AB15" s="57"/>
      <c r="AC15" s="58"/>
      <c r="AD15" s="58">
        <v>0.3</v>
      </c>
      <c r="AE15" s="58">
        <v>1.3</v>
      </c>
      <c r="AF15" s="58">
        <v>0.15</v>
      </c>
      <c r="AG15" s="57">
        <v>0.4</v>
      </c>
      <c r="AH15" s="57"/>
      <c r="AI15" s="56"/>
      <c r="AJ15" s="58">
        <v>2.8</v>
      </c>
      <c r="AK15" s="57"/>
      <c r="AL15" s="58"/>
      <c r="AM15" s="57"/>
      <c r="AN15" s="58"/>
      <c r="AO15" s="57"/>
      <c r="AP15" s="58">
        <v>0.11</v>
      </c>
      <c r="AQ15" s="57">
        <v>1.4999999999999999E-2</v>
      </c>
      <c r="AR15" s="57">
        <v>0.80200000000000005</v>
      </c>
      <c r="AS15" s="57"/>
      <c r="AT15" s="58">
        <v>2E-3</v>
      </c>
      <c r="AU15" s="58">
        <v>2E-3</v>
      </c>
      <c r="AV15" s="58">
        <v>5</v>
      </c>
      <c r="AW15" s="58">
        <v>1.7</v>
      </c>
      <c r="AX15" s="58"/>
      <c r="AY15" s="58">
        <v>1.6639999999999999</v>
      </c>
      <c r="AZ15" s="58">
        <v>0.04</v>
      </c>
      <c r="BA15" s="58"/>
      <c r="BB15" s="58">
        <v>3.0000000000000001E-3</v>
      </c>
      <c r="BC15" s="58"/>
      <c r="BD15" s="57"/>
      <c r="BE15" s="57"/>
      <c r="BF15" s="58">
        <v>0.41</v>
      </c>
      <c r="BG15" s="58">
        <v>0.92</v>
      </c>
      <c r="BH15" s="58">
        <v>0.3</v>
      </c>
      <c r="BI15" s="57"/>
      <c r="BJ15" s="58">
        <v>0.3</v>
      </c>
      <c r="BK15" s="57"/>
      <c r="BL15" s="58">
        <v>2.7E-2</v>
      </c>
      <c r="BM15" s="56"/>
      <c r="BN15" s="58">
        <v>5.55</v>
      </c>
      <c r="BO15" s="56"/>
      <c r="BP15" s="58"/>
      <c r="BQ15" s="56"/>
      <c r="BR15" s="58">
        <v>1.702</v>
      </c>
      <c r="BS15" s="57"/>
      <c r="BT15" s="57">
        <v>0.30299999999999999</v>
      </c>
      <c r="BU15" s="57"/>
      <c r="BV15" s="57"/>
      <c r="BW15" s="57"/>
      <c r="BX15" s="57">
        <v>0.21099999999999999</v>
      </c>
      <c r="BY15" s="61"/>
      <c r="BZ15" s="63"/>
      <c r="CA15" s="63">
        <v>0.215</v>
      </c>
      <c r="CB15" s="57">
        <v>0.60899999999999999</v>
      </c>
      <c r="CC15" s="57"/>
      <c r="CD15" s="57">
        <v>0.7</v>
      </c>
      <c r="CE15" s="57">
        <v>2.4660000000000002</v>
      </c>
      <c r="CF15" s="57"/>
      <c r="CG15" s="57"/>
      <c r="CH15" s="57"/>
      <c r="CI15" s="57">
        <v>9.173</v>
      </c>
      <c r="CJ15" s="57">
        <v>6.0000000000000001E-3</v>
      </c>
      <c r="CK15" s="57">
        <v>0.4</v>
      </c>
      <c r="CL15" s="57"/>
      <c r="CM15" s="57"/>
      <c r="CN15" s="57">
        <v>1.4999999999999999E-2</v>
      </c>
      <c r="CO15" s="57">
        <v>0.80200000000000005</v>
      </c>
      <c r="CP15" s="57">
        <v>4.7E-2</v>
      </c>
      <c r="CQ15" s="57"/>
      <c r="CR15" s="57"/>
      <c r="CS15" s="57"/>
      <c r="CT15" s="57">
        <v>0.6</v>
      </c>
      <c r="CU15" s="57">
        <v>1.2010000000000001</v>
      </c>
      <c r="CV15" s="57"/>
      <c r="CW15" s="57">
        <v>0.14499999999999999</v>
      </c>
      <c r="CX15" s="57">
        <v>6</v>
      </c>
      <c r="CY15" s="57"/>
      <c r="CZ15" s="57"/>
      <c r="DA15" s="57">
        <v>5.125</v>
      </c>
      <c r="DB15" s="57"/>
      <c r="DC15" s="57">
        <v>1.2230000000000001</v>
      </c>
      <c r="DD15" s="57">
        <v>8.9999999999999993E-3</v>
      </c>
      <c r="DE15" s="57"/>
      <c r="DF15" s="57"/>
      <c r="DG15" s="57"/>
      <c r="DH15" s="57">
        <v>5.8000000000000003E-2</v>
      </c>
      <c r="DI15" s="57"/>
      <c r="DJ15" s="57"/>
      <c r="DK15" s="57"/>
      <c r="DL15" s="57"/>
      <c r="DM15" s="57"/>
      <c r="DN15" s="57">
        <v>0.20899999999999999</v>
      </c>
      <c r="DO15" s="57">
        <v>6.0000000000000001E-3</v>
      </c>
      <c r="DP15" s="57"/>
    </row>
    <row r="16" spans="1:120" ht="17.25" x14ac:dyDescent="0.25">
      <c r="A16" s="56" t="s">
        <v>13</v>
      </c>
      <c r="B16" s="22">
        <v>0.9</v>
      </c>
      <c r="C16" s="57"/>
      <c r="D16" s="57"/>
      <c r="E16" s="57"/>
      <c r="F16" s="57"/>
      <c r="G16" s="58">
        <v>12</v>
      </c>
      <c r="H16" s="57"/>
      <c r="I16" s="58"/>
      <c r="J16" s="58"/>
      <c r="K16" s="58">
        <v>1.8</v>
      </c>
      <c r="L16" s="57"/>
      <c r="M16" s="57"/>
      <c r="N16" s="57"/>
      <c r="O16" s="58">
        <v>0.5</v>
      </c>
      <c r="P16" s="57"/>
      <c r="Q16" s="58"/>
      <c r="R16" s="58"/>
      <c r="S16" s="58">
        <v>1.5</v>
      </c>
      <c r="T16" s="57"/>
      <c r="U16" s="57"/>
      <c r="V16" s="58">
        <v>0.3</v>
      </c>
      <c r="W16" s="58"/>
      <c r="X16" s="58"/>
      <c r="Y16" s="57"/>
      <c r="Z16" s="57">
        <v>1</v>
      </c>
      <c r="AA16" s="57">
        <v>5</v>
      </c>
      <c r="AB16" s="57"/>
      <c r="AC16" s="58"/>
      <c r="AD16" s="58">
        <v>0.3</v>
      </c>
      <c r="AE16" s="58">
        <v>0.6</v>
      </c>
      <c r="AF16" s="58">
        <v>0.1</v>
      </c>
      <c r="AG16" s="57">
        <v>1.7</v>
      </c>
      <c r="AH16" s="57"/>
      <c r="AI16" s="56"/>
      <c r="AJ16" s="57"/>
      <c r="AK16" s="57"/>
      <c r="AL16" s="58"/>
      <c r="AM16" s="57">
        <v>0.9</v>
      </c>
      <c r="AN16" s="58"/>
      <c r="AO16" s="57"/>
      <c r="AP16" s="58">
        <v>2</v>
      </c>
      <c r="AQ16" s="57">
        <v>0.1</v>
      </c>
      <c r="AR16" s="57"/>
      <c r="AS16" s="57"/>
      <c r="AT16" s="57"/>
      <c r="AU16" s="57"/>
      <c r="AV16" s="57"/>
      <c r="AW16" s="58"/>
      <c r="AX16" s="58">
        <v>1</v>
      </c>
      <c r="AY16" s="58"/>
      <c r="AZ16" s="58">
        <v>0.5</v>
      </c>
      <c r="BA16" s="58"/>
      <c r="BB16" s="58"/>
      <c r="BC16" s="58"/>
      <c r="BD16" s="57"/>
      <c r="BE16" s="58">
        <v>0.4</v>
      </c>
      <c r="BF16" s="58">
        <v>0.2</v>
      </c>
      <c r="BG16" s="58">
        <v>1.4</v>
      </c>
      <c r="BH16" s="58">
        <v>0.01</v>
      </c>
      <c r="BI16" s="57"/>
      <c r="BJ16" s="58">
        <v>0.1</v>
      </c>
      <c r="BK16" s="57"/>
      <c r="BL16" s="58"/>
      <c r="BM16" s="56"/>
      <c r="BN16" s="58">
        <v>5.55</v>
      </c>
      <c r="BO16" s="56"/>
      <c r="BP16" s="58">
        <v>1.2</v>
      </c>
      <c r="BQ16" s="56"/>
      <c r="BR16" s="57"/>
      <c r="BS16" s="57"/>
      <c r="BT16" s="57"/>
      <c r="BU16" s="57"/>
      <c r="BV16" s="57"/>
      <c r="BW16" s="57"/>
      <c r="BX16" s="57"/>
      <c r="BY16" s="61">
        <v>0.5</v>
      </c>
      <c r="BZ16" s="63"/>
      <c r="CA16" s="63">
        <v>1.5</v>
      </c>
      <c r="CB16" s="57"/>
      <c r="CC16" s="57"/>
      <c r="CD16" s="57"/>
      <c r="CE16" s="57"/>
      <c r="CF16" s="57">
        <v>1</v>
      </c>
      <c r="CG16" s="57">
        <v>5</v>
      </c>
      <c r="CH16" s="57"/>
      <c r="CI16" s="57">
        <v>2.8</v>
      </c>
      <c r="CJ16" s="57">
        <v>2.4</v>
      </c>
      <c r="CK16" s="57">
        <v>1.7</v>
      </c>
      <c r="CL16" s="57"/>
      <c r="CM16" s="57">
        <v>0.9</v>
      </c>
      <c r="CN16" s="57">
        <v>0.1</v>
      </c>
      <c r="CO16" s="57"/>
      <c r="CP16" s="57"/>
      <c r="CQ16" s="57"/>
      <c r="CR16" s="57"/>
      <c r="CS16" s="57"/>
      <c r="CT16" s="57"/>
      <c r="CU16" s="57">
        <v>9</v>
      </c>
      <c r="CV16" s="57"/>
      <c r="CW16" s="57">
        <v>0.5</v>
      </c>
      <c r="CX16" s="57">
        <v>0.45</v>
      </c>
      <c r="CY16" s="57">
        <v>1.7</v>
      </c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>
        <v>6.2</v>
      </c>
      <c r="DL16" s="57"/>
      <c r="DM16" s="57">
        <v>2</v>
      </c>
      <c r="DN16" s="57"/>
      <c r="DO16" s="57">
        <v>0.4</v>
      </c>
      <c r="DP16" s="57"/>
    </row>
    <row r="17" spans="1:120" ht="17.25" x14ac:dyDescent="0.35">
      <c r="A17" s="56" t="s">
        <v>14</v>
      </c>
      <c r="B17" s="16"/>
      <c r="C17" s="57"/>
      <c r="D17" s="58">
        <v>1.8</v>
      </c>
      <c r="E17" s="57"/>
      <c r="F17" s="57"/>
      <c r="G17" s="57"/>
      <c r="H17" s="57"/>
      <c r="I17" s="58"/>
      <c r="J17" s="58"/>
      <c r="K17" s="58"/>
      <c r="L17" s="57"/>
      <c r="M17" s="57"/>
      <c r="N17" s="57"/>
      <c r="O17" s="57"/>
      <c r="P17" s="57"/>
      <c r="Q17" s="58"/>
      <c r="R17" s="58"/>
      <c r="S17" s="58"/>
      <c r="T17" s="57"/>
      <c r="U17" s="57">
        <v>0.1</v>
      </c>
      <c r="V17" s="58"/>
      <c r="W17" s="58"/>
      <c r="X17" s="58">
        <v>0.35299999999999998</v>
      </c>
      <c r="Y17" s="57"/>
      <c r="Z17" s="57"/>
      <c r="AA17" s="57"/>
      <c r="AB17" s="57">
        <v>0.65</v>
      </c>
      <c r="AC17" s="58"/>
      <c r="AD17" s="58">
        <v>0.4</v>
      </c>
      <c r="AE17" s="58"/>
      <c r="AF17" s="57"/>
      <c r="AG17" s="57">
        <v>0.9</v>
      </c>
      <c r="AH17" s="64"/>
      <c r="AI17" s="56"/>
      <c r="AJ17" s="57"/>
      <c r="AK17" s="57"/>
      <c r="AL17" s="58"/>
      <c r="AM17" s="57"/>
      <c r="AN17" s="58">
        <v>3.6</v>
      </c>
      <c r="AO17" s="57"/>
      <c r="AP17" s="57"/>
      <c r="AQ17" s="57"/>
      <c r="AR17" s="57"/>
      <c r="AS17" s="57"/>
      <c r="AT17" s="57"/>
      <c r="AU17" s="57"/>
      <c r="AV17" s="58">
        <v>0.2</v>
      </c>
      <c r="AW17" s="58"/>
      <c r="AX17" s="57"/>
      <c r="AY17" s="58"/>
      <c r="AZ17" s="58"/>
      <c r="BA17" s="58"/>
      <c r="BB17" s="58"/>
      <c r="BC17" s="58"/>
      <c r="BD17" s="57"/>
      <c r="BE17" s="58">
        <v>3.4000000000000002E-2</v>
      </c>
      <c r="BF17" s="57"/>
      <c r="BG17" s="58">
        <v>0.2</v>
      </c>
      <c r="BH17" s="58">
        <v>0.01</v>
      </c>
      <c r="BI17" s="57"/>
      <c r="BJ17" s="58"/>
      <c r="BK17" s="58">
        <v>0.1</v>
      </c>
      <c r="BL17" s="58">
        <v>1.194</v>
      </c>
      <c r="BM17" s="56"/>
      <c r="BN17" s="58">
        <v>4.3</v>
      </c>
      <c r="BO17" s="56"/>
      <c r="BP17" s="58"/>
      <c r="BQ17" s="56"/>
      <c r="BR17" s="57"/>
      <c r="BS17" s="57"/>
      <c r="BT17" s="57"/>
      <c r="BU17" s="57"/>
      <c r="BV17" s="57"/>
      <c r="BW17" s="57"/>
      <c r="BX17" s="57"/>
      <c r="BY17" s="61"/>
      <c r="BZ17" s="63"/>
      <c r="CA17" s="63"/>
      <c r="CB17" s="57">
        <v>0.1</v>
      </c>
      <c r="CC17" s="57"/>
      <c r="CD17" s="57">
        <v>0.35299999999999998</v>
      </c>
      <c r="CE17" s="57"/>
      <c r="CF17" s="57"/>
      <c r="CG17" s="57"/>
      <c r="CH17" s="64">
        <v>0.65</v>
      </c>
      <c r="CI17" s="57">
        <v>5.1999999999999998E-2</v>
      </c>
      <c r="CJ17" s="57"/>
      <c r="CK17" s="57">
        <v>0.9</v>
      </c>
      <c r="CL17" s="57"/>
      <c r="CM17" s="57"/>
      <c r="CN17" s="57"/>
      <c r="CO17" s="57"/>
      <c r="CP17" s="57"/>
      <c r="CQ17" s="57"/>
      <c r="CR17" s="57"/>
      <c r="CS17" s="57"/>
      <c r="CT17" s="57"/>
      <c r="CU17" s="57">
        <v>1</v>
      </c>
      <c r="CV17" s="57"/>
      <c r="CW17" s="57">
        <v>1.5</v>
      </c>
      <c r="CX17" s="57"/>
      <c r="CY17" s="57"/>
      <c r="CZ17" s="57"/>
      <c r="DA17" s="57"/>
      <c r="DB17" s="57"/>
      <c r="DC17" s="57"/>
      <c r="DD17" s="57"/>
      <c r="DE17" s="57"/>
      <c r="DF17" s="57"/>
      <c r="DG17" s="57">
        <v>1.5</v>
      </c>
      <c r="DH17" s="57"/>
      <c r="DI17" s="57"/>
      <c r="DJ17" s="57"/>
      <c r="DK17" s="57"/>
      <c r="DL17" s="57"/>
      <c r="DM17" s="57"/>
      <c r="DN17" s="57"/>
      <c r="DO17" s="57">
        <v>0.09</v>
      </c>
      <c r="DP17" s="57"/>
    </row>
    <row r="18" spans="1:120" ht="17.25" x14ac:dyDescent="0.25">
      <c r="A18" s="56" t="s">
        <v>15</v>
      </c>
      <c r="B18" s="16"/>
      <c r="C18" s="57"/>
      <c r="D18" s="57"/>
      <c r="E18" s="57"/>
      <c r="F18" s="57"/>
      <c r="G18" s="57"/>
      <c r="H18" s="57"/>
      <c r="I18" s="58"/>
      <c r="J18" s="57"/>
      <c r="K18" s="58"/>
      <c r="L18" s="57"/>
      <c r="M18" s="57"/>
      <c r="N18" s="57"/>
      <c r="O18" s="57"/>
      <c r="P18" s="57"/>
      <c r="Q18" s="58"/>
      <c r="R18" s="58"/>
      <c r="S18" s="58"/>
      <c r="T18" s="57"/>
      <c r="U18" s="57"/>
      <c r="V18" s="58"/>
      <c r="W18" s="58"/>
      <c r="X18" s="58">
        <v>8.0000000000000002E-3</v>
      </c>
      <c r="Y18" s="57"/>
      <c r="Z18" s="57"/>
      <c r="AA18" s="57"/>
      <c r="AB18" s="57"/>
      <c r="AC18" s="58"/>
      <c r="AD18" s="57"/>
      <c r="AE18" s="58"/>
      <c r="AF18" s="57"/>
      <c r="AG18" s="57"/>
      <c r="AH18" s="57"/>
      <c r="AI18" s="56"/>
      <c r="AJ18" s="57"/>
      <c r="AK18" s="57"/>
      <c r="AL18" s="58"/>
      <c r="AM18" s="57"/>
      <c r="AN18" s="58"/>
      <c r="AO18" s="57"/>
      <c r="AP18" s="57"/>
      <c r="AQ18" s="57"/>
      <c r="AR18" s="57"/>
      <c r="AS18" s="57"/>
      <c r="AT18" s="57"/>
      <c r="AU18" s="57"/>
      <c r="AV18" s="57"/>
      <c r="AW18" s="58"/>
      <c r="AX18" s="57"/>
      <c r="AY18" s="58"/>
      <c r="AZ18" s="58"/>
      <c r="BA18" s="58"/>
      <c r="BB18" s="58"/>
      <c r="BC18" s="58"/>
      <c r="BD18" s="57"/>
      <c r="BE18" s="57"/>
      <c r="BF18" s="58">
        <v>2E-3</v>
      </c>
      <c r="BG18" s="57"/>
      <c r="BH18" s="58"/>
      <c r="BI18" s="57"/>
      <c r="BJ18" s="58"/>
      <c r="BK18" s="57"/>
      <c r="BL18" s="58"/>
      <c r="BM18" s="56"/>
      <c r="BN18" s="58"/>
      <c r="BO18" s="56"/>
      <c r="BP18" s="58"/>
      <c r="BQ18" s="56"/>
      <c r="BR18" s="57"/>
      <c r="BS18" s="57"/>
      <c r="BT18" s="57"/>
      <c r="BU18" s="57"/>
      <c r="BV18" s="57"/>
      <c r="BW18" s="57"/>
      <c r="BX18" s="57"/>
      <c r="BY18" s="61"/>
      <c r="BZ18" s="63"/>
      <c r="CA18" s="63"/>
      <c r="CB18" s="57"/>
      <c r="CC18" s="57"/>
      <c r="CD18" s="57">
        <v>8.0000000000000002E-3</v>
      </c>
      <c r="CE18" s="57"/>
      <c r="CF18" s="57"/>
      <c r="CG18" s="57"/>
      <c r="CH18" s="57"/>
      <c r="CI18" s="57">
        <v>6.0000000000000001E-3</v>
      </c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</row>
    <row r="19" spans="1:120" ht="17.25" x14ac:dyDescent="0.25">
      <c r="A19" s="56" t="s">
        <v>16</v>
      </c>
      <c r="B19" s="16"/>
      <c r="C19" s="57"/>
      <c r="D19" s="57"/>
      <c r="E19" s="58">
        <v>1.2</v>
      </c>
      <c r="F19" s="57"/>
      <c r="G19" s="57"/>
      <c r="H19" s="57"/>
      <c r="I19" s="58"/>
      <c r="J19" s="57"/>
      <c r="K19" s="58">
        <v>0.23799999999999999</v>
      </c>
      <c r="L19" s="58">
        <v>3.0000000000000001E-3</v>
      </c>
      <c r="M19" s="58">
        <v>0.20899999999999999</v>
      </c>
      <c r="N19" s="58"/>
      <c r="O19" s="57"/>
      <c r="P19" s="58">
        <v>9.5000000000000001E-2</v>
      </c>
      <c r="Q19" s="58"/>
      <c r="R19" s="58"/>
      <c r="S19" s="58">
        <v>0.29799999999999999</v>
      </c>
      <c r="T19" s="58">
        <v>2.504</v>
      </c>
      <c r="U19" s="58">
        <v>0.17899999999999999</v>
      </c>
      <c r="V19" s="58">
        <v>0.76400000000000001</v>
      </c>
      <c r="W19" s="58">
        <v>0.379</v>
      </c>
      <c r="X19" s="58">
        <v>0.80200000000000005</v>
      </c>
      <c r="Y19" s="57">
        <v>3.4000000000000002E-2</v>
      </c>
      <c r="Z19" s="57"/>
      <c r="AA19" s="57"/>
      <c r="AB19" s="57"/>
      <c r="AC19" s="58"/>
      <c r="AD19" s="57"/>
      <c r="AE19" s="58"/>
      <c r="AF19" s="58">
        <v>3.1E-2</v>
      </c>
      <c r="AG19" s="57">
        <v>0.3</v>
      </c>
      <c r="AH19" s="57"/>
      <c r="AI19" s="56"/>
      <c r="AJ19" s="58">
        <v>1.8</v>
      </c>
      <c r="AK19" s="57"/>
      <c r="AL19" s="58"/>
      <c r="AM19" s="57"/>
      <c r="AN19" s="58">
        <v>1.4E-2</v>
      </c>
      <c r="AO19" s="57"/>
      <c r="AP19" s="57"/>
      <c r="AQ19" s="57">
        <v>2E-3</v>
      </c>
      <c r="AR19" s="57">
        <v>2E-3</v>
      </c>
      <c r="AS19" s="58">
        <v>1E-3</v>
      </c>
      <c r="AT19" s="58">
        <v>2E-3</v>
      </c>
      <c r="AU19" s="58">
        <v>2E-3</v>
      </c>
      <c r="AV19" s="57"/>
      <c r="AW19" s="58">
        <v>0.8</v>
      </c>
      <c r="AX19" s="57"/>
      <c r="AY19" s="58">
        <v>1.3089999999999999</v>
      </c>
      <c r="AZ19" s="58">
        <v>1.0760000000000001</v>
      </c>
      <c r="BA19" s="58"/>
      <c r="BB19" s="58">
        <v>3.0000000000000001E-3</v>
      </c>
      <c r="BC19" s="58"/>
      <c r="BD19" s="57"/>
      <c r="BE19" s="58">
        <v>7.0000000000000001E-3</v>
      </c>
      <c r="BF19" s="58">
        <v>8.4000000000000005E-2</v>
      </c>
      <c r="BG19" s="58">
        <v>0.41899999999999998</v>
      </c>
      <c r="BH19" s="58"/>
      <c r="BI19" s="57"/>
      <c r="BJ19" s="58"/>
      <c r="BK19" s="57"/>
      <c r="BL19" s="58">
        <v>4.2000000000000003E-2</v>
      </c>
      <c r="BM19" s="56"/>
      <c r="BN19" s="58">
        <v>4</v>
      </c>
      <c r="BO19" s="56"/>
      <c r="BP19" s="58">
        <v>2.9000000000000001E-2</v>
      </c>
      <c r="BQ19" s="56"/>
      <c r="BR19" s="58">
        <v>2E-3</v>
      </c>
      <c r="BS19" s="57"/>
      <c r="BT19" s="57">
        <v>0.06</v>
      </c>
      <c r="BU19" s="57"/>
      <c r="BV19" s="57"/>
      <c r="BW19" s="57"/>
      <c r="BX19" s="57">
        <v>0.20899999999999999</v>
      </c>
      <c r="BY19" s="61"/>
      <c r="BZ19" s="63"/>
      <c r="CA19" s="63">
        <v>0.29799999999999999</v>
      </c>
      <c r="CB19" s="57">
        <v>0.17899999999999999</v>
      </c>
      <c r="CC19" s="57"/>
      <c r="CD19" s="57">
        <v>0.80200000000000005</v>
      </c>
      <c r="CE19" s="57">
        <v>3.4000000000000002E-2</v>
      </c>
      <c r="CF19" s="57"/>
      <c r="CG19" s="57"/>
      <c r="CH19" s="57"/>
      <c r="CI19" s="57">
        <v>2.6509999999999998</v>
      </c>
      <c r="CJ19" s="57">
        <v>6.0999999999999999E-2</v>
      </c>
      <c r="CK19" s="57">
        <v>0.3</v>
      </c>
      <c r="CL19" s="57"/>
      <c r="CM19" s="57"/>
      <c r="CN19" s="57">
        <v>2E-3</v>
      </c>
      <c r="CO19" s="57">
        <v>2E-3</v>
      </c>
      <c r="CP19" s="57">
        <v>0.95799999999999996</v>
      </c>
      <c r="CQ19" s="57"/>
      <c r="CR19" s="57"/>
      <c r="CS19" s="57"/>
      <c r="CT19" s="57">
        <v>1.3</v>
      </c>
      <c r="CU19" s="57"/>
      <c r="CV19" s="57"/>
      <c r="CW19" s="57">
        <v>2.9750000000000001</v>
      </c>
      <c r="CX19" s="57">
        <v>12.2</v>
      </c>
      <c r="CY19" s="57">
        <v>0.04</v>
      </c>
      <c r="CZ19" s="57"/>
      <c r="DA19" s="57">
        <v>5.8780000000000001</v>
      </c>
      <c r="DB19" s="57"/>
      <c r="DC19" s="57">
        <v>0.42</v>
      </c>
      <c r="DD19" s="57">
        <v>0.17899999999999999</v>
      </c>
      <c r="DE19" s="57"/>
      <c r="DF19" s="57"/>
      <c r="DG19" s="57"/>
      <c r="DH19" s="57">
        <v>1.19</v>
      </c>
      <c r="DI19" s="57">
        <v>0.55000000000000004</v>
      </c>
      <c r="DJ19" s="57"/>
      <c r="DK19" s="57"/>
      <c r="DL19" s="57"/>
      <c r="DM19" s="57"/>
      <c r="DN19" s="57">
        <v>0.17899999999999999</v>
      </c>
      <c r="DO19" s="57">
        <v>0.11899999999999999</v>
      </c>
      <c r="DP19" s="57"/>
    </row>
    <row r="20" spans="1:120" ht="17.25" x14ac:dyDescent="0.25">
      <c r="A20" s="56" t="s">
        <v>17</v>
      </c>
      <c r="B20" s="16"/>
      <c r="C20" s="57"/>
      <c r="D20" s="58">
        <v>12.8</v>
      </c>
      <c r="E20" s="57"/>
      <c r="F20" s="57"/>
      <c r="G20" s="57"/>
      <c r="H20" s="57"/>
      <c r="I20" s="58"/>
      <c r="J20" s="57"/>
      <c r="K20" s="58"/>
      <c r="L20" s="57"/>
      <c r="M20" s="57"/>
      <c r="N20" s="57"/>
      <c r="O20" s="57"/>
      <c r="P20" s="58">
        <v>6.4</v>
      </c>
      <c r="Q20" s="58"/>
      <c r="R20" s="58"/>
      <c r="S20" s="58"/>
      <c r="T20" s="57"/>
      <c r="U20" s="57"/>
      <c r="V20" s="58"/>
      <c r="W20" s="58"/>
      <c r="X20" s="58">
        <v>11.6</v>
      </c>
      <c r="Y20" s="57"/>
      <c r="Z20" s="57"/>
      <c r="AA20" s="57"/>
      <c r="AB20" s="57"/>
      <c r="AC20" s="58"/>
      <c r="AD20" s="57"/>
      <c r="AE20" s="58"/>
      <c r="AF20" s="57"/>
      <c r="AG20" s="57"/>
      <c r="AH20" s="57"/>
      <c r="AI20" s="56"/>
      <c r="AJ20" s="57"/>
      <c r="AK20" s="57"/>
      <c r="AL20" s="58"/>
      <c r="AM20" s="57"/>
      <c r="AN20" s="58"/>
      <c r="AO20" s="57"/>
      <c r="AP20" s="57"/>
      <c r="AQ20" s="57"/>
      <c r="AR20" s="57"/>
      <c r="AS20" s="57"/>
      <c r="AT20" s="57"/>
      <c r="AU20" s="57"/>
      <c r="AV20" s="57"/>
      <c r="AW20" s="58"/>
      <c r="AX20" s="57"/>
      <c r="AY20" s="58"/>
      <c r="AZ20" s="58">
        <v>2.5</v>
      </c>
      <c r="BA20" s="58"/>
      <c r="BB20" s="58"/>
      <c r="BC20" s="58"/>
      <c r="BD20" s="57"/>
      <c r="BE20" s="58">
        <v>2</v>
      </c>
      <c r="BF20" s="57"/>
      <c r="BG20" s="57"/>
      <c r="BH20" s="58">
        <v>2</v>
      </c>
      <c r="BI20" s="57"/>
      <c r="BJ20" s="58"/>
      <c r="BK20" s="57"/>
      <c r="BL20" s="58"/>
      <c r="BM20" s="56"/>
      <c r="BN20" s="58"/>
      <c r="BO20" s="56"/>
      <c r="BP20" s="58">
        <v>4.5999999999999996</v>
      </c>
      <c r="BQ20" s="56"/>
      <c r="BR20" s="57"/>
      <c r="BS20" s="57"/>
      <c r="BT20" s="57"/>
      <c r="BU20" s="57"/>
      <c r="BV20" s="57"/>
      <c r="BW20" s="57"/>
      <c r="BX20" s="57"/>
      <c r="BY20" s="61"/>
      <c r="BZ20" s="63"/>
      <c r="CA20" s="63"/>
      <c r="CB20" s="57"/>
      <c r="CC20" s="57"/>
      <c r="CD20" s="57">
        <v>11.6</v>
      </c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>
        <v>0.4</v>
      </c>
      <c r="CX20" s="57"/>
      <c r="CY20" s="57"/>
      <c r="CZ20" s="57"/>
      <c r="DA20" s="57"/>
      <c r="DB20" s="57"/>
      <c r="DC20" s="57">
        <v>11</v>
      </c>
      <c r="DD20" s="57">
        <v>0.1</v>
      </c>
      <c r="DE20" s="57"/>
      <c r="DF20" s="57"/>
      <c r="DG20" s="57">
        <v>1.2</v>
      </c>
      <c r="DH20" s="57"/>
      <c r="DI20" s="57"/>
      <c r="DJ20" s="57"/>
      <c r="DK20" s="57"/>
      <c r="DL20" s="57">
        <v>0.1</v>
      </c>
      <c r="DM20" s="57"/>
      <c r="DN20" s="57"/>
      <c r="DO20" s="57"/>
      <c r="DP20" s="57"/>
    </row>
    <row r="21" spans="1:120" ht="17.25" x14ac:dyDescent="0.25">
      <c r="A21" s="56" t="s">
        <v>18</v>
      </c>
      <c r="B21" s="16"/>
      <c r="C21" s="57"/>
      <c r="D21" s="57"/>
      <c r="E21" s="57"/>
      <c r="F21" s="57"/>
      <c r="G21" s="57"/>
      <c r="H21" s="57"/>
      <c r="I21" s="58">
        <v>1.4</v>
      </c>
      <c r="J21" s="57"/>
      <c r="K21" s="58"/>
      <c r="L21" s="57"/>
      <c r="M21" s="57"/>
      <c r="N21" s="57"/>
      <c r="O21" s="57"/>
      <c r="P21" s="57"/>
      <c r="Q21" s="58"/>
      <c r="R21" s="58"/>
      <c r="S21" s="58">
        <v>1</v>
      </c>
      <c r="T21" s="57"/>
      <c r="U21" s="57"/>
      <c r="V21" s="58">
        <v>0.3</v>
      </c>
      <c r="W21" s="58">
        <v>0.2</v>
      </c>
      <c r="X21" s="58">
        <v>2.5</v>
      </c>
      <c r="Y21" s="57"/>
      <c r="Z21" s="57"/>
      <c r="AA21" s="57"/>
      <c r="AB21" s="57"/>
      <c r="AC21" s="58"/>
      <c r="AD21" s="57"/>
      <c r="AE21" s="58"/>
      <c r="AF21" s="57"/>
      <c r="AG21" s="57">
        <v>1.7</v>
      </c>
      <c r="AH21" s="57"/>
      <c r="AI21" s="56"/>
      <c r="AJ21" s="57"/>
      <c r="AK21" s="57"/>
      <c r="AL21" s="58"/>
      <c r="AM21" s="57"/>
      <c r="AN21" s="58"/>
      <c r="AO21" s="57"/>
      <c r="AP21" s="57"/>
      <c r="AQ21" s="57"/>
      <c r="AR21" s="57"/>
      <c r="AS21" s="57"/>
      <c r="AT21" s="57"/>
      <c r="AU21" s="57"/>
      <c r="AV21" s="57"/>
      <c r="AW21" s="58">
        <v>0.8</v>
      </c>
      <c r="AX21" s="57"/>
      <c r="AY21" s="58"/>
      <c r="AZ21" s="58">
        <v>5</v>
      </c>
      <c r="BA21" s="58"/>
      <c r="BB21" s="58"/>
      <c r="BC21" s="58"/>
      <c r="BD21" s="57"/>
      <c r="BE21" s="57"/>
      <c r="BF21" s="57"/>
      <c r="BG21" s="57"/>
      <c r="BH21" s="57"/>
      <c r="BI21" s="57"/>
      <c r="BJ21" s="58">
        <v>0.6</v>
      </c>
      <c r="BK21" s="57"/>
      <c r="BL21" s="58"/>
      <c r="BM21" s="56"/>
      <c r="BN21" s="58"/>
      <c r="BO21" s="56"/>
      <c r="BP21" s="58"/>
      <c r="BQ21" s="56"/>
      <c r="BR21" s="57"/>
      <c r="BS21" s="57"/>
      <c r="BT21" s="57">
        <v>0.1</v>
      </c>
      <c r="BU21" s="57"/>
      <c r="BV21" s="57">
        <v>1.4</v>
      </c>
      <c r="BW21" s="57"/>
      <c r="BX21" s="57"/>
      <c r="BY21" s="61"/>
      <c r="BZ21" s="63"/>
      <c r="CA21" s="63">
        <v>1</v>
      </c>
      <c r="CB21" s="57"/>
      <c r="CC21" s="57"/>
      <c r="CD21" s="57">
        <v>2.5</v>
      </c>
      <c r="CE21" s="57"/>
      <c r="CF21" s="57"/>
      <c r="CG21" s="57"/>
      <c r="CH21" s="57"/>
      <c r="CI21" s="57"/>
      <c r="CJ21" s="57"/>
      <c r="CK21" s="57">
        <v>1.7</v>
      </c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</row>
    <row r="22" spans="1:120" ht="17.25" x14ac:dyDescent="0.25">
      <c r="A22" s="56" t="s">
        <v>19</v>
      </c>
      <c r="B22" s="16"/>
      <c r="C22" s="57"/>
      <c r="D22" s="57"/>
      <c r="E22" s="57"/>
      <c r="F22" s="57"/>
      <c r="G22" s="57"/>
      <c r="H22" s="57"/>
      <c r="I22" s="58"/>
      <c r="J22" s="58"/>
      <c r="K22" s="58"/>
      <c r="L22" s="57"/>
      <c r="M22" s="57">
        <v>0.15</v>
      </c>
      <c r="N22" s="57"/>
      <c r="O22" s="57"/>
      <c r="P22" s="57"/>
      <c r="Q22" s="58"/>
      <c r="R22" s="58"/>
      <c r="S22" s="58"/>
      <c r="T22" s="58">
        <v>0.2</v>
      </c>
      <c r="U22" s="58"/>
      <c r="V22" s="58"/>
      <c r="W22" s="58">
        <v>4.5999999999999999E-2</v>
      </c>
      <c r="X22" s="58">
        <v>7.2999999999999995E-2</v>
      </c>
      <c r="Y22" s="57"/>
      <c r="Z22" s="57"/>
      <c r="AA22" s="57"/>
      <c r="AB22" s="57"/>
      <c r="AC22" s="58"/>
      <c r="AD22" s="58">
        <v>0.01</v>
      </c>
      <c r="AE22" s="58"/>
      <c r="AF22" s="57"/>
      <c r="AG22" s="57"/>
      <c r="AH22" s="57"/>
      <c r="AI22" s="56"/>
      <c r="AJ22" s="57"/>
      <c r="AK22" s="57"/>
      <c r="AL22" s="58"/>
      <c r="AM22" s="57"/>
      <c r="AN22" s="58"/>
      <c r="AO22" s="57"/>
      <c r="AP22" s="57"/>
      <c r="AQ22" s="57"/>
      <c r="AR22" s="57"/>
      <c r="AS22" s="57"/>
      <c r="AT22" s="57"/>
      <c r="AU22" s="57"/>
      <c r="AV22" s="57"/>
      <c r="AW22" s="58"/>
      <c r="AX22" s="57"/>
      <c r="AY22" s="58"/>
      <c r="AZ22" s="58"/>
      <c r="BA22" s="58"/>
      <c r="BB22" s="58"/>
      <c r="BC22" s="58"/>
      <c r="BD22" s="57"/>
      <c r="BE22" s="57"/>
      <c r="BF22" s="57"/>
      <c r="BG22" s="57"/>
      <c r="BH22" s="57"/>
      <c r="BI22" s="57"/>
      <c r="BJ22" s="58"/>
      <c r="BK22" s="57"/>
      <c r="BL22" s="58">
        <v>1E-3</v>
      </c>
      <c r="BM22" s="56"/>
      <c r="BN22" s="58">
        <v>0.7</v>
      </c>
      <c r="BO22" s="56"/>
      <c r="BP22" s="58"/>
      <c r="BQ22" s="56"/>
      <c r="BR22" s="57"/>
      <c r="BS22" s="57"/>
      <c r="BT22" s="57"/>
      <c r="BU22" s="57"/>
      <c r="BV22" s="57"/>
      <c r="BW22" s="57"/>
      <c r="BX22" s="57">
        <v>0.15</v>
      </c>
      <c r="BY22" s="61"/>
      <c r="BZ22" s="63"/>
      <c r="CA22" s="63"/>
      <c r="CB22" s="57"/>
      <c r="CC22" s="57"/>
      <c r="CD22" s="57">
        <v>7.2999999999999995E-2</v>
      </c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>
        <v>0.2</v>
      </c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</row>
    <row r="23" spans="1:120" ht="17.25" x14ac:dyDescent="0.25">
      <c r="A23" s="56" t="s">
        <v>20</v>
      </c>
      <c r="B23" s="16"/>
      <c r="C23" s="57"/>
      <c r="D23" s="58">
        <v>0.192</v>
      </c>
      <c r="E23" s="58">
        <v>1.5409999999999999</v>
      </c>
      <c r="F23" s="58">
        <v>0.34200000000000003</v>
      </c>
      <c r="G23" s="57"/>
      <c r="H23" s="57"/>
      <c r="I23" s="58">
        <v>9.5039999999999996</v>
      </c>
      <c r="J23" s="57"/>
      <c r="K23" s="58">
        <v>0.38400000000000001</v>
      </c>
      <c r="L23" s="58">
        <v>12.891</v>
      </c>
      <c r="M23" s="58">
        <v>1.05</v>
      </c>
      <c r="N23" s="58">
        <v>0.16200000000000001</v>
      </c>
      <c r="O23" s="57">
        <v>0.28599999999999998</v>
      </c>
      <c r="P23" s="58">
        <v>6.72</v>
      </c>
      <c r="Q23" s="58"/>
      <c r="R23" s="58"/>
      <c r="S23" s="58">
        <v>3.9E-2</v>
      </c>
      <c r="T23" s="57"/>
      <c r="U23" s="57">
        <v>3.456</v>
      </c>
      <c r="V23" s="58">
        <v>2.3809999999999998</v>
      </c>
      <c r="W23" s="58">
        <v>7.0330000000000004</v>
      </c>
      <c r="X23" s="58"/>
      <c r="Y23" s="57"/>
      <c r="Z23" s="57">
        <v>6</v>
      </c>
      <c r="AA23" s="57"/>
      <c r="AB23" s="57"/>
      <c r="AC23" s="58">
        <v>2.88</v>
      </c>
      <c r="AD23" s="57"/>
      <c r="AE23" s="58">
        <v>1.145</v>
      </c>
      <c r="AF23" s="58">
        <v>0.34200000000000003</v>
      </c>
      <c r="AG23" s="57">
        <v>0.497</v>
      </c>
      <c r="AH23" s="57">
        <v>0.95399999999999996</v>
      </c>
      <c r="AI23" s="56"/>
      <c r="AJ23" s="57"/>
      <c r="AK23" s="58">
        <v>0.47599999999999998</v>
      </c>
      <c r="AL23" s="58">
        <v>1.431</v>
      </c>
      <c r="AM23" s="57">
        <v>0.95399999999999996</v>
      </c>
      <c r="AN23" s="58">
        <v>3.8010000000000002</v>
      </c>
      <c r="AO23" s="57"/>
      <c r="AP23" s="58">
        <v>0.11</v>
      </c>
      <c r="AQ23" s="57">
        <v>1.119</v>
      </c>
      <c r="AR23" s="57">
        <v>8.6750000000000007</v>
      </c>
      <c r="AS23" s="58">
        <v>3.2120000000000002</v>
      </c>
      <c r="AT23" s="58">
        <v>6.6779999999999999</v>
      </c>
      <c r="AU23" s="58">
        <v>6.8689999999999998</v>
      </c>
      <c r="AV23" s="58"/>
      <c r="AW23" s="58">
        <v>1.7190000000000001</v>
      </c>
      <c r="AX23" s="57"/>
      <c r="AY23" s="58">
        <v>1.2250000000000001</v>
      </c>
      <c r="AZ23" s="58">
        <v>2.61</v>
      </c>
      <c r="BA23" s="58">
        <v>3.01</v>
      </c>
      <c r="BB23" s="58">
        <v>8.5860000000000003</v>
      </c>
      <c r="BC23" s="58">
        <v>1.431</v>
      </c>
      <c r="BD23" s="58">
        <v>1.21</v>
      </c>
      <c r="BE23" s="57"/>
      <c r="BF23" s="58">
        <v>4.093</v>
      </c>
      <c r="BG23" s="58">
        <v>2.427</v>
      </c>
      <c r="BH23" s="57"/>
      <c r="BI23" s="57"/>
      <c r="BJ23" s="58"/>
      <c r="BK23" s="57"/>
      <c r="BL23" s="58">
        <v>4.7039999999999997</v>
      </c>
      <c r="BM23" s="56"/>
      <c r="BN23" s="58">
        <v>0.05</v>
      </c>
      <c r="BO23" s="56"/>
      <c r="BP23" s="58">
        <v>2.512</v>
      </c>
      <c r="BQ23" s="56"/>
      <c r="BR23" s="58">
        <v>5.7789999999999999</v>
      </c>
      <c r="BS23" s="57"/>
      <c r="BT23" s="57">
        <v>4.32</v>
      </c>
      <c r="BU23" s="57">
        <v>0.95399999999999996</v>
      </c>
      <c r="BV23" s="57">
        <v>9.5039999999999996</v>
      </c>
      <c r="BW23" s="57">
        <v>1.2999999999999999E-2</v>
      </c>
      <c r="BX23" s="57">
        <v>1.05</v>
      </c>
      <c r="BY23" s="61">
        <v>0.28599999999999998</v>
      </c>
      <c r="BZ23" s="63"/>
      <c r="CA23" s="63">
        <v>3.9E-2</v>
      </c>
      <c r="CB23" s="57">
        <v>3.456</v>
      </c>
      <c r="CC23" s="57">
        <v>0.16200000000000001</v>
      </c>
      <c r="CD23" s="57"/>
      <c r="CE23" s="57"/>
      <c r="CF23" s="57">
        <v>6</v>
      </c>
      <c r="CG23" s="57"/>
      <c r="CH23" s="57"/>
      <c r="CI23" s="57">
        <v>2E-3</v>
      </c>
      <c r="CJ23" s="57">
        <v>5.7750000000000004</v>
      </c>
      <c r="CK23" s="57">
        <v>0.497</v>
      </c>
      <c r="CL23" s="57">
        <v>0.95399999999999996</v>
      </c>
      <c r="CM23" s="57">
        <v>0.95399999999999996</v>
      </c>
      <c r="CN23" s="57">
        <v>1.119</v>
      </c>
      <c r="CO23" s="57">
        <v>8.6750000000000007</v>
      </c>
      <c r="CP23" s="57">
        <v>1.1819999999999999</v>
      </c>
      <c r="CQ23" s="57"/>
      <c r="CR23" s="57">
        <v>4.423</v>
      </c>
      <c r="CS23" s="57"/>
      <c r="CT23" s="57"/>
      <c r="CU23" s="57">
        <v>1.7170000000000001</v>
      </c>
      <c r="CV23" s="57">
        <v>4.1000000000000002E-2</v>
      </c>
      <c r="CW23" s="57"/>
      <c r="CX23" s="57"/>
      <c r="CY23" s="57">
        <v>0.44</v>
      </c>
      <c r="CZ23" s="57">
        <v>0.14299999999999999</v>
      </c>
      <c r="DA23" s="57">
        <v>7.8780000000000001</v>
      </c>
      <c r="DB23" s="57"/>
      <c r="DC23" s="57">
        <v>9.0510000000000002</v>
      </c>
      <c r="DD23" s="57">
        <v>0.192</v>
      </c>
      <c r="DE23" s="57"/>
      <c r="DF23" s="57">
        <v>1.9079999999999999</v>
      </c>
      <c r="DG23" s="57"/>
      <c r="DH23" s="57">
        <v>3.7440000000000002</v>
      </c>
      <c r="DI23" s="57"/>
      <c r="DJ23" s="57"/>
      <c r="DK23" s="57"/>
      <c r="DL23" s="57"/>
      <c r="DM23" s="57">
        <v>0.95399999999999996</v>
      </c>
      <c r="DN23" s="57">
        <v>2.9000000000000001E-2</v>
      </c>
      <c r="DO23" s="57">
        <v>0.625</v>
      </c>
      <c r="DP23" s="57"/>
    </row>
    <row r="24" spans="1:120" ht="17.25" x14ac:dyDescent="0.25">
      <c r="A24" s="56" t="s">
        <v>21</v>
      </c>
      <c r="B24" s="22">
        <v>5.6790000000000003</v>
      </c>
      <c r="C24" s="57"/>
      <c r="D24" s="57"/>
      <c r="E24" s="58">
        <v>4.0039999999999996</v>
      </c>
      <c r="F24" s="58">
        <v>1E-3</v>
      </c>
      <c r="G24" s="57"/>
      <c r="H24" s="57"/>
      <c r="I24" s="58">
        <v>16.795000000000002</v>
      </c>
      <c r="J24" s="57"/>
      <c r="K24" s="58">
        <v>1.9990000000000001</v>
      </c>
      <c r="L24" s="58">
        <v>3.2000000000000001E-2</v>
      </c>
      <c r="M24" s="58">
        <v>2.8940000000000001</v>
      </c>
      <c r="N24" s="58">
        <v>4.1000000000000002E-2</v>
      </c>
      <c r="O24" s="57">
        <v>1E-3</v>
      </c>
      <c r="P24" s="58">
        <v>0.64</v>
      </c>
      <c r="Q24" s="58"/>
      <c r="R24" s="58"/>
      <c r="S24" s="58">
        <v>2.5000000000000001E-2</v>
      </c>
      <c r="T24" s="58">
        <v>0.80100000000000005</v>
      </c>
      <c r="U24" s="58">
        <v>3.5990000000000002</v>
      </c>
      <c r="V24" s="58">
        <v>3.5009999999999999</v>
      </c>
      <c r="W24" s="58">
        <v>3.601</v>
      </c>
      <c r="X24" s="58">
        <v>1.2150000000000001</v>
      </c>
      <c r="Y24" s="57">
        <v>1.0999999999999999E-2</v>
      </c>
      <c r="Z24" s="57">
        <v>10.1</v>
      </c>
      <c r="AA24" s="57"/>
      <c r="AB24" s="57"/>
      <c r="AC24" s="58">
        <v>6.9980000000000002</v>
      </c>
      <c r="AD24" s="57"/>
      <c r="AE24" s="58">
        <v>4.0030000000000001</v>
      </c>
      <c r="AF24" s="58">
        <v>2.6789999999999998</v>
      </c>
      <c r="AG24" s="57">
        <v>2.0990000000000002</v>
      </c>
      <c r="AH24" s="57">
        <v>4.0000000000000001E-3</v>
      </c>
      <c r="AI24" s="56"/>
      <c r="AJ24" s="57"/>
      <c r="AK24" s="57"/>
      <c r="AL24" s="58">
        <v>5.0000000000000001E-3</v>
      </c>
      <c r="AM24" s="57">
        <v>4.0000000000000001E-3</v>
      </c>
      <c r="AN24" s="58">
        <v>1.0999999999999999E-2</v>
      </c>
      <c r="AO24" s="57"/>
      <c r="AP24" s="58">
        <v>7.399</v>
      </c>
      <c r="AQ24" s="57">
        <v>3.609</v>
      </c>
      <c r="AR24" s="57">
        <v>5.0350000000000001</v>
      </c>
      <c r="AS24" s="58">
        <v>2.0099999999999998</v>
      </c>
      <c r="AT24" s="58">
        <v>5.8730000000000002</v>
      </c>
      <c r="AU24" s="58">
        <v>1.625</v>
      </c>
      <c r="AV24" s="58">
        <v>0.5</v>
      </c>
      <c r="AW24" s="58">
        <v>1.9990000000000001</v>
      </c>
      <c r="AX24" s="57"/>
      <c r="AY24" s="58">
        <v>1.4999999999999999E-2</v>
      </c>
      <c r="AZ24" s="58">
        <v>3.5</v>
      </c>
      <c r="BA24" s="57"/>
      <c r="BB24" s="58">
        <v>3.2000000000000001E-2</v>
      </c>
      <c r="BC24" s="58">
        <v>8.0030000000000001</v>
      </c>
      <c r="BD24" s="58">
        <v>4.0590000000000002</v>
      </c>
      <c r="BE24" s="58">
        <v>0.11899999999999999</v>
      </c>
      <c r="BF24" s="58">
        <v>1.5329999999999999</v>
      </c>
      <c r="BG24" s="58">
        <v>3.4689999999999999</v>
      </c>
      <c r="BH24" s="57"/>
      <c r="BI24" s="58">
        <v>4.4989999999999997</v>
      </c>
      <c r="BJ24" s="58">
        <v>1.5</v>
      </c>
      <c r="BK24" s="57"/>
      <c r="BL24" s="57"/>
      <c r="BM24" s="56"/>
      <c r="BN24" s="58">
        <v>4.899</v>
      </c>
      <c r="BO24" s="56"/>
      <c r="BP24" s="58">
        <v>0.78200000000000003</v>
      </c>
      <c r="BQ24" s="56"/>
      <c r="BR24" s="58">
        <v>1.7999999999999999E-2</v>
      </c>
      <c r="BS24" s="57">
        <v>3.8</v>
      </c>
      <c r="BT24" s="57">
        <v>1.9990000000000001</v>
      </c>
      <c r="BU24" s="57">
        <v>5.0000000000000001E-3</v>
      </c>
      <c r="BV24" s="57">
        <v>16.795000000000002</v>
      </c>
      <c r="BW24" s="57">
        <v>8.9999999999999993E-3</v>
      </c>
      <c r="BX24" s="57">
        <v>2.8940000000000001</v>
      </c>
      <c r="BY24" s="61">
        <v>1E-3</v>
      </c>
      <c r="BZ24" s="63"/>
      <c r="CA24" s="63">
        <v>2.5000000000000001E-2</v>
      </c>
      <c r="CB24" s="57">
        <v>3.5990000000000002</v>
      </c>
      <c r="CC24" s="57">
        <v>4.1000000000000002E-2</v>
      </c>
      <c r="CD24" s="57">
        <v>1.2150000000000001</v>
      </c>
      <c r="CE24" s="57">
        <v>1.0999999999999999E-2</v>
      </c>
      <c r="CF24" s="57">
        <v>10.1</v>
      </c>
      <c r="CG24" s="57"/>
      <c r="CH24" s="57"/>
      <c r="CI24" s="57">
        <v>4.1879999999999997</v>
      </c>
      <c r="CJ24" s="57">
        <v>0.30199999999999999</v>
      </c>
      <c r="CK24" s="57">
        <v>2.0990000000000002</v>
      </c>
      <c r="CL24" s="57">
        <v>4.0000000000000001E-3</v>
      </c>
      <c r="CM24" s="57">
        <v>4.0000000000000001E-3</v>
      </c>
      <c r="CN24" s="57">
        <v>3.609</v>
      </c>
      <c r="CO24" s="57">
        <v>5.0350000000000001</v>
      </c>
      <c r="CP24" s="57"/>
      <c r="CQ24" s="57"/>
      <c r="CR24" s="57">
        <v>1.3</v>
      </c>
      <c r="CS24" s="57"/>
      <c r="CT24" s="57"/>
      <c r="CU24" s="57">
        <v>6.7060000000000004</v>
      </c>
      <c r="CV24" s="57">
        <v>6.7000000000000004E-2</v>
      </c>
      <c r="CW24" s="57"/>
      <c r="CX24" s="57">
        <v>5.8979999999999997</v>
      </c>
      <c r="CY24" s="57">
        <v>1.1020000000000001</v>
      </c>
      <c r="CZ24" s="57"/>
      <c r="DA24" s="57">
        <v>5.9260000000000002</v>
      </c>
      <c r="DB24" s="57"/>
      <c r="DC24" s="57">
        <v>0.11700000000000001</v>
      </c>
      <c r="DD24" s="57">
        <v>1</v>
      </c>
      <c r="DE24" s="57"/>
      <c r="DF24" s="57">
        <v>1.2070000000000001</v>
      </c>
      <c r="DG24" s="57"/>
      <c r="DH24" s="57">
        <v>3.899</v>
      </c>
      <c r="DI24" s="57">
        <v>0.35</v>
      </c>
      <c r="DJ24" s="57">
        <v>3.95</v>
      </c>
      <c r="DK24" s="57"/>
      <c r="DL24" s="57"/>
      <c r="DM24" s="57">
        <v>4.0000000000000001E-3</v>
      </c>
      <c r="DN24" s="57">
        <v>1.006</v>
      </c>
      <c r="DO24" s="57"/>
      <c r="DP24" s="57"/>
    </row>
    <row r="25" spans="1:120" ht="17.25" x14ac:dyDescent="0.25">
      <c r="A25" s="56" t="s">
        <v>22</v>
      </c>
      <c r="B25" s="16"/>
      <c r="C25" s="57"/>
      <c r="D25" s="57"/>
      <c r="E25" s="57"/>
      <c r="F25" s="57"/>
      <c r="G25" s="57"/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8"/>
      <c r="AF25" s="57"/>
      <c r="AG25" s="57"/>
      <c r="AH25" s="57"/>
      <c r="AI25" s="56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8">
        <v>0.3</v>
      </c>
      <c r="AW25" s="58"/>
      <c r="AX25" s="57"/>
      <c r="AY25" s="57"/>
      <c r="AZ25" s="58"/>
      <c r="BA25" s="57"/>
      <c r="BB25" s="57"/>
      <c r="BC25" s="57"/>
      <c r="BD25" s="57"/>
      <c r="BE25" s="57"/>
      <c r="BF25" s="57"/>
      <c r="BG25" s="57"/>
      <c r="BH25" s="57"/>
      <c r="BI25" s="57"/>
      <c r="BJ25" s="58"/>
      <c r="BK25" s="57"/>
      <c r="BL25" s="57"/>
      <c r="BM25" s="56"/>
      <c r="BN25" s="57"/>
      <c r="BO25" s="56"/>
      <c r="BP25" s="57"/>
      <c r="BQ25" s="56"/>
      <c r="BR25" s="57"/>
      <c r="BS25" s="57"/>
      <c r="BT25" s="57"/>
      <c r="BU25" s="57"/>
      <c r="BV25" s="57"/>
      <c r="BW25" s="57"/>
      <c r="BX25" s="57"/>
      <c r="BY25" s="61"/>
      <c r="BZ25" s="63"/>
      <c r="CA25" s="63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</row>
    <row r="26" spans="1:120" s="60" customFormat="1" x14ac:dyDescent="0.25">
      <c r="B26" s="60">
        <f>1</f>
        <v>1</v>
      </c>
      <c r="C26" s="60">
        <f>B26+1</f>
        <v>2</v>
      </c>
      <c r="D26" s="60">
        <f t="shared" ref="D26:BR26" si="0">C26+1</f>
        <v>3</v>
      </c>
      <c r="E26" s="60">
        <f t="shared" si="0"/>
        <v>4</v>
      </c>
      <c r="F26" s="60">
        <f t="shared" si="0"/>
        <v>5</v>
      </c>
      <c r="G26" s="60">
        <f t="shared" si="0"/>
        <v>6</v>
      </c>
      <c r="H26" s="60">
        <f t="shared" si="0"/>
        <v>7</v>
      </c>
      <c r="J26" s="60">
        <f t="shared" ref="J26" si="1">I26+1</f>
        <v>1</v>
      </c>
      <c r="K26" s="60">
        <f>H26+1</f>
        <v>8</v>
      </c>
      <c r="L26" s="60">
        <f t="shared" si="0"/>
        <v>9</v>
      </c>
      <c r="P26" s="60">
        <f>L26+1</f>
        <v>10</v>
      </c>
      <c r="T26" s="60">
        <f>P26+1</f>
        <v>11</v>
      </c>
      <c r="V26" s="60">
        <f>T26+1</f>
        <v>12</v>
      </c>
      <c r="W26" s="60">
        <f t="shared" si="0"/>
        <v>13</v>
      </c>
      <c r="AC26" s="60">
        <f>W26+1</f>
        <v>14</v>
      </c>
      <c r="AD26" s="60">
        <f t="shared" si="0"/>
        <v>15</v>
      </c>
      <c r="AE26" s="60">
        <f t="shared" si="0"/>
        <v>16</v>
      </c>
      <c r="AF26" s="60">
        <f t="shared" si="0"/>
        <v>17</v>
      </c>
      <c r="AI26" s="60">
        <f>AF26+1</f>
        <v>18</v>
      </c>
      <c r="AJ26" s="60">
        <f t="shared" si="0"/>
        <v>19</v>
      </c>
      <c r="AK26" s="60">
        <f t="shared" si="0"/>
        <v>20</v>
      </c>
      <c r="AL26" s="60">
        <f t="shared" si="0"/>
        <v>21</v>
      </c>
      <c r="AN26" s="60">
        <f>AL26+1</f>
        <v>22</v>
      </c>
      <c r="AO26" s="60">
        <f t="shared" si="0"/>
        <v>23</v>
      </c>
      <c r="AP26" s="60">
        <f t="shared" si="0"/>
        <v>24</v>
      </c>
      <c r="AS26" s="60">
        <f>AP26+1</f>
        <v>25</v>
      </c>
      <c r="AT26" s="60">
        <f t="shared" si="0"/>
        <v>26</v>
      </c>
      <c r="AU26" s="60">
        <f t="shared" si="0"/>
        <v>27</v>
      </c>
      <c r="AV26" s="60">
        <f t="shared" si="0"/>
        <v>28</v>
      </c>
      <c r="AW26" s="60">
        <f t="shared" si="0"/>
        <v>29</v>
      </c>
      <c r="AX26" s="60">
        <f t="shared" si="0"/>
        <v>30</v>
      </c>
      <c r="AY26" s="60">
        <f t="shared" si="0"/>
        <v>31</v>
      </c>
      <c r="AZ26" s="60">
        <f t="shared" si="0"/>
        <v>32</v>
      </c>
      <c r="BA26" s="60">
        <f t="shared" si="0"/>
        <v>33</v>
      </c>
      <c r="BB26" s="60">
        <f t="shared" si="0"/>
        <v>34</v>
      </c>
      <c r="BC26" s="60">
        <f t="shared" si="0"/>
        <v>35</v>
      </c>
      <c r="BD26" s="60">
        <f t="shared" si="0"/>
        <v>36</v>
      </c>
      <c r="BE26" s="60">
        <f t="shared" si="0"/>
        <v>37</v>
      </c>
      <c r="BF26" s="60">
        <f t="shared" si="0"/>
        <v>38</v>
      </c>
      <c r="BG26" s="60">
        <f t="shared" si="0"/>
        <v>39</v>
      </c>
      <c r="BH26" s="60">
        <f t="shared" si="0"/>
        <v>40</v>
      </c>
      <c r="BI26" s="60">
        <f t="shared" si="0"/>
        <v>41</v>
      </c>
      <c r="BJ26" s="60">
        <f t="shared" si="0"/>
        <v>42</v>
      </c>
      <c r="BK26" s="60">
        <f t="shared" si="0"/>
        <v>43</v>
      </c>
      <c r="BL26" s="60">
        <f t="shared" si="0"/>
        <v>44</v>
      </c>
      <c r="BM26" s="60">
        <f t="shared" si="0"/>
        <v>45</v>
      </c>
      <c r="BN26" s="60">
        <f t="shared" si="0"/>
        <v>46</v>
      </c>
      <c r="BO26" s="60">
        <f t="shared" si="0"/>
        <v>47</v>
      </c>
      <c r="BP26" s="60">
        <f t="shared" si="0"/>
        <v>48</v>
      </c>
      <c r="BQ26" s="60">
        <f t="shared" si="0"/>
        <v>49</v>
      </c>
      <c r="BR26" s="60">
        <f t="shared" si="0"/>
        <v>50</v>
      </c>
      <c r="BS26" s="60">
        <f t="shared" ref="BS26" si="2">BR26+1</f>
        <v>51</v>
      </c>
      <c r="BT26" s="60">
        <f t="shared" ref="BT26" si="3">BS26+1</f>
        <v>52</v>
      </c>
      <c r="BU26" s="60">
        <f t="shared" ref="BU26" si="4">BT26+1</f>
        <v>53</v>
      </c>
      <c r="BV26" s="60">
        <f t="shared" ref="BV26" si="5">BU26+1</f>
        <v>54</v>
      </c>
      <c r="BW26" s="60">
        <f t="shared" ref="BW26" si="6">BV26+1</f>
        <v>55</v>
      </c>
      <c r="BX26" s="60">
        <f t="shared" ref="BX26" si="7">BW26+1</f>
        <v>56</v>
      </c>
      <c r="BY26" s="60">
        <f t="shared" ref="BY26" si="8">BX26+1</f>
        <v>57</v>
      </c>
      <c r="BZ26" s="60">
        <f t="shared" ref="BZ26" si="9">BY26+1</f>
        <v>58</v>
      </c>
      <c r="CA26" s="60">
        <f t="shared" ref="CA26" si="10">BZ26+1</f>
        <v>59</v>
      </c>
      <c r="CB26" s="60">
        <f t="shared" ref="CB26" si="11">CA26+1</f>
        <v>60</v>
      </c>
      <c r="CC26" s="60">
        <f t="shared" ref="CC26" si="12">CB26+1</f>
        <v>61</v>
      </c>
      <c r="CD26" s="60">
        <f t="shared" ref="CD26" si="13">CC26+1</f>
        <v>62</v>
      </c>
      <c r="CE26" s="60">
        <f t="shared" ref="CE26" si="14">CD26+1</f>
        <v>63</v>
      </c>
      <c r="CF26" s="60">
        <f t="shared" ref="CF26" si="15">CE26+1</f>
        <v>64</v>
      </c>
      <c r="CG26" s="60">
        <f t="shared" ref="CG26" si="16">CF26+1</f>
        <v>65</v>
      </c>
      <c r="CH26" s="60">
        <f t="shared" ref="CH26" si="17">CG26+1</f>
        <v>66</v>
      </c>
      <c r="CI26" s="60">
        <f t="shared" ref="CI26" si="18">CH26+1</f>
        <v>67</v>
      </c>
      <c r="CJ26" s="60">
        <f t="shared" ref="CJ26" si="19">CI26+1</f>
        <v>68</v>
      </c>
      <c r="CK26" s="60">
        <f t="shared" ref="CK26" si="20">CJ26+1</f>
        <v>69</v>
      </c>
      <c r="CL26" s="60">
        <f t="shared" ref="CL26" si="21">CK26+1</f>
        <v>70</v>
      </c>
      <c r="CM26" s="60">
        <f t="shared" ref="CM26" si="22">CL26+1</f>
        <v>71</v>
      </c>
      <c r="CN26" s="60">
        <f t="shared" ref="CN26" si="23">CM26+1</f>
        <v>72</v>
      </c>
      <c r="CO26" s="60">
        <f t="shared" ref="CO26" si="24">CN26+1</f>
        <v>73</v>
      </c>
      <c r="CP26" s="60">
        <f t="shared" ref="CP26" si="25">CO26+1</f>
        <v>74</v>
      </c>
      <c r="CQ26" s="60">
        <f t="shared" ref="CQ26" si="26">CP26+1</f>
        <v>75</v>
      </c>
      <c r="CR26" s="60">
        <f t="shared" ref="CR26" si="27">CQ26+1</f>
        <v>76</v>
      </c>
      <c r="CS26" s="60">
        <f t="shared" ref="CS26" si="28">CR26+1</f>
        <v>77</v>
      </c>
      <c r="CT26" s="60">
        <f t="shared" ref="CT26" si="29">CS26+1</f>
        <v>78</v>
      </c>
      <c r="CU26" s="60">
        <f t="shared" ref="CU26" si="30">CT26+1</f>
        <v>79</v>
      </c>
      <c r="CV26" s="60">
        <f t="shared" ref="CV26" si="31">CU26+1</f>
        <v>80</v>
      </c>
      <c r="CW26" s="60">
        <f t="shared" ref="CW26" si="32">CV26+1</f>
        <v>81</v>
      </c>
      <c r="CX26" s="60">
        <f t="shared" ref="CX26" si="33">CW26+1</f>
        <v>82</v>
      </c>
      <c r="CY26" s="60">
        <f t="shared" ref="CY26" si="34">CX26+1</f>
        <v>83</v>
      </c>
      <c r="CZ26" s="60">
        <f t="shared" ref="CZ26" si="35">CY26+1</f>
        <v>84</v>
      </c>
      <c r="DA26" s="60">
        <f t="shared" ref="DA26" si="36">CZ26+1</f>
        <v>85</v>
      </c>
      <c r="DB26" s="60">
        <f t="shared" ref="DB26" si="37">DA26+1</f>
        <v>86</v>
      </c>
      <c r="DC26" s="60">
        <f t="shared" ref="DC26" si="38">DB26+1</f>
        <v>87</v>
      </c>
      <c r="DD26" s="60">
        <f t="shared" ref="DD26" si="39">DC26+1</f>
        <v>88</v>
      </c>
      <c r="DE26" s="60">
        <f t="shared" ref="DE26" si="40">DD26+1</f>
        <v>89</v>
      </c>
      <c r="DF26" s="60">
        <f t="shared" ref="DF26" si="41">DE26+1</f>
        <v>90</v>
      </c>
      <c r="DG26" s="60">
        <f t="shared" ref="DG26" si="42">DF26+1</f>
        <v>91</v>
      </c>
      <c r="DH26" s="60">
        <f t="shared" ref="DH26" si="43">DG26+1</f>
        <v>92</v>
      </c>
      <c r="DI26" s="60">
        <f t="shared" ref="DI26" si="44">DH26+1</f>
        <v>93</v>
      </c>
      <c r="DJ26" s="60">
        <f t="shared" ref="DJ26" si="45">DI26+1</f>
        <v>94</v>
      </c>
      <c r="DK26" s="60">
        <f t="shared" ref="DK26" si="46">DJ26+1</f>
        <v>95</v>
      </c>
      <c r="DL26" s="60">
        <f t="shared" ref="DL26" si="47">DK26+1</f>
        <v>96</v>
      </c>
      <c r="DM26" s="60">
        <f t="shared" ref="DM26" si="48">DL26+1</f>
        <v>97</v>
      </c>
      <c r="DN26" s="60">
        <f t="shared" ref="DN26" si="49">DM26+1</f>
        <v>98</v>
      </c>
      <c r="DO26" s="60">
        <f t="shared" ref="DO26" si="50">DN26+1</f>
        <v>99</v>
      </c>
      <c r="DP26" s="60">
        <f t="shared" ref="DP26" si="51">DO26+1</f>
        <v>100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488B-A0F6-408C-AE40-97C3F225E97B}">
  <sheetPr codeName="Sheet4"/>
  <dimension ref="A1:B11"/>
  <sheetViews>
    <sheetView workbookViewId="0">
      <selection activeCell="A10" sqref="A10"/>
    </sheetView>
  </sheetViews>
  <sheetFormatPr defaultRowHeight="15" x14ac:dyDescent="0.25"/>
  <cols>
    <col min="1" max="1" width="21" bestFit="1" customWidth="1"/>
    <col min="2" max="2" width="31.42578125" bestFit="1" customWidth="1"/>
    <col min="5" max="5" width="15.85546875" bestFit="1" customWidth="1"/>
    <col min="6" max="6" width="32.140625" bestFit="1" customWidth="1"/>
  </cols>
  <sheetData>
    <row r="1" spans="1:2" x14ac:dyDescent="0.25">
      <c r="A1" s="2" t="s">
        <v>36</v>
      </c>
      <c r="B1" s="2" t="s">
        <v>37</v>
      </c>
    </row>
    <row r="2" spans="1:2" ht="15.75" x14ac:dyDescent="0.25">
      <c r="A2" s="4" t="s">
        <v>72</v>
      </c>
      <c r="B2" s="1"/>
    </row>
    <row r="3" spans="1:2" ht="15.75" x14ac:dyDescent="0.25">
      <c r="A3" s="4" t="s">
        <v>32</v>
      </c>
      <c r="B3" s="1" t="s">
        <v>171</v>
      </c>
    </row>
    <row r="4" spans="1:2" ht="15.75" x14ac:dyDescent="0.25">
      <c r="A4" s="4" t="s">
        <v>33</v>
      </c>
      <c r="B4" s="1" t="s">
        <v>38</v>
      </c>
    </row>
    <row r="5" spans="1:2" ht="15.75" x14ac:dyDescent="0.25">
      <c r="A5" s="4" t="s">
        <v>34</v>
      </c>
      <c r="B5" s="1" t="s">
        <v>39</v>
      </c>
    </row>
    <row r="6" spans="1:2" ht="31.5" x14ac:dyDescent="0.35">
      <c r="A6" s="4" t="s">
        <v>192</v>
      </c>
      <c r="B6" s="45" t="s">
        <v>193</v>
      </c>
    </row>
    <row r="7" spans="1:2" ht="31.5" x14ac:dyDescent="0.25">
      <c r="A7" s="4" t="s">
        <v>184</v>
      </c>
      <c r="B7" s="1" t="s">
        <v>185</v>
      </c>
    </row>
    <row r="8" spans="1:2" ht="15.75" x14ac:dyDescent="0.25">
      <c r="A8" s="4" t="s">
        <v>186</v>
      </c>
      <c r="B8" s="1" t="s">
        <v>187</v>
      </c>
    </row>
    <row r="9" spans="1:2" ht="15.75" x14ac:dyDescent="0.25">
      <c r="A9" s="4" t="s">
        <v>188</v>
      </c>
      <c r="B9" s="1" t="s">
        <v>189</v>
      </c>
    </row>
    <row r="10" spans="1:2" ht="15.75" x14ac:dyDescent="0.25">
      <c r="A10" s="4" t="s">
        <v>191</v>
      </c>
      <c r="B10" s="1" t="s">
        <v>190</v>
      </c>
    </row>
    <row r="11" spans="1:2" ht="15.75" x14ac:dyDescent="0.25">
      <c r="A11" s="4" t="s">
        <v>72</v>
      </c>
      <c r="B1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C9C7-D5F9-4866-9501-2809083F1471}">
  <sheetPr codeName="Sheet5"/>
  <dimension ref="A1:B13"/>
  <sheetViews>
    <sheetView topLeftCell="A2" workbookViewId="0">
      <selection activeCell="C14" sqref="C14"/>
    </sheetView>
  </sheetViews>
  <sheetFormatPr defaultRowHeight="15" x14ac:dyDescent="0.25"/>
  <cols>
    <col min="1" max="1" width="15.85546875" bestFit="1" customWidth="1"/>
    <col min="2" max="2" width="32.140625" bestFit="1" customWidth="1"/>
  </cols>
  <sheetData>
    <row r="1" spans="1:2" x14ac:dyDescent="0.25">
      <c r="A1" s="1" t="s">
        <v>57</v>
      </c>
      <c r="B1" s="2" t="s">
        <v>37</v>
      </c>
    </row>
    <row r="2" spans="1:2" x14ac:dyDescent="0.25">
      <c r="A2" s="1" t="s">
        <v>72</v>
      </c>
      <c r="B2" s="1"/>
    </row>
    <row r="3" spans="1:2" ht="45" x14ac:dyDescent="0.25">
      <c r="A3" s="1" t="s">
        <v>47</v>
      </c>
      <c r="B3" s="3" t="s">
        <v>170</v>
      </c>
    </row>
    <row r="4" spans="1:2" x14ac:dyDescent="0.25">
      <c r="A4" s="1" t="s">
        <v>48</v>
      </c>
      <c r="B4" s="1" t="s">
        <v>58</v>
      </c>
    </row>
    <row r="5" spans="1:2" ht="45" x14ac:dyDescent="0.25">
      <c r="A5" s="1" t="s">
        <v>49</v>
      </c>
      <c r="B5" s="3" t="s">
        <v>59</v>
      </c>
    </row>
    <row r="6" spans="1:2" ht="45" x14ac:dyDescent="0.25">
      <c r="A6" s="1" t="s">
        <v>50</v>
      </c>
      <c r="B6" s="3" t="s">
        <v>60</v>
      </c>
    </row>
    <row r="7" spans="1:2" ht="45" x14ac:dyDescent="0.25">
      <c r="A7" s="1" t="s">
        <v>51</v>
      </c>
      <c r="B7" s="3" t="s">
        <v>62</v>
      </c>
    </row>
    <row r="8" spans="1:2" ht="60" x14ac:dyDescent="0.25">
      <c r="A8" s="1" t="s">
        <v>52</v>
      </c>
      <c r="B8" s="3" t="s">
        <v>61</v>
      </c>
    </row>
    <row r="9" spans="1:2" ht="45" x14ac:dyDescent="0.25">
      <c r="A9" s="1" t="s">
        <v>53</v>
      </c>
      <c r="B9" s="3" t="s">
        <v>63</v>
      </c>
    </row>
    <row r="10" spans="1:2" ht="45" x14ac:dyDescent="0.25">
      <c r="A10" s="1" t="s">
        <v>54</v>
      </c>
      <c r="B10" s="3" t="s">
        <v>60</v>
      </c>
    </row>
    <row r="11" spans="1:2" ht="60" x14ac:dyDescent="0.25">
      <c r="A11" s="1" t="s">
        <v>55</v>
      </c>
      <c r="B11" s="3" t="s">
        <v>64</v>
      </c>
    </row>
    <row r="12" spans="1:2" ht="45" x14ac:dyDescent="0.25">
      <c r="A12" s="1" t="s">
        <v>56</v>
      </c>
      <c r="B12" s="3" t="s">
        <v>65</v>
      </c>
    </row>
    <row r="13" spans="1:2" x14ac:dyDescent="0.25">
      <c r="A13" s="1" t="s">
        <v>72</v>
      </c>
      <c r="B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Weights</vt:lpstr>
      <vt:lpstr>INCI helper</vt:lpstr>
      <vt:lpstr>Bioglitter</vt:lpstr>
      <vt:lpstr>Fragrance INFO</vt:lpstr>
      <vt:lpstr>Colours</vt:lpstr>
      <vt:lpstr>Micas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Turnham</cp:lastModifiedBy>
  <dcterms:created xsi:type="dcterms:W3CDTF">2021-02-15T16:47:04Z</dcterms:created>
  <dcterms:modified xsi:type="dcterms:W3CDTF">2022-11-14T19:29:10Z</dcterms:modified>
</cp:coreProperties>
</file>