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swiftfoxconsultancy-my.sharepoint.com/personal/info_swift-fox_co_uk/Documents/Documents/Work/2. Client Information/Stansfields/3. Flexi Documents/Bath Salts/Guidance Documents-Bath Salts/"/>
    </mc:Choice>
  </mc:AlternateContent>
  <xr:revisionPtr revIDLastSave="142" documentId="8_{42D2991E-08A1-45C5-BF79-F89C015B720B}" xr6:coauthVersionLast="47" xr6:coauthVersionMax="47" xr10:uidLastSave="{F583AD61-22C3-4987-8BA7-95878A8094FE}"/>
  <bookViews>
    <workbookView xWindow="-120" yWindow="-120" windowWidth="29040" windowHeight="15840" activeTab="3" xr2:uid="{A6E191D6-C8EB-4197-B06F-80C9A2C120C2}"/>
  </bookViews>
  <sheets>
    <sheet name="Weights" sheetId="2" r:id="rId1"/>
    <sheet name="INCI helper" sheetId="4" r:id="rId2"/>
    <sheet name="Botanicals" sheetId="8" state="hidden" r:id="rId3"/>
    <sheet name="Fragrance INFO" sheetId="1" r:id="rId4"/>
    <sheet name="Colours" sheetId="3" state="hidden" r:id="rId5"/>
    <sheet name="Micas" sheetId="5" state="hidden" r:id="rId6"/>
  </sheets>
  <definedNames>
    <definedName name="Botanicals">Botanicals!$A$1:$A$6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Z26" i="1" l="1"/>
  <c r="DA26" i="1" s="1"/>
  <c r="DB26" i="1" s="1"/>
  <c r="DC26" i="1" s="1"/>
  <c r="DD26" i="1" s="1"/>
  <c r="DE26" i="1" s="1"/>
  <c r="DF26" i="1" s="1"/>
  <c r="DG26" i="1" s="1"/>
  <c r="DH26" i="1" s="1"/>
  <c r="DI26" i="1" s="1"/>
  <c r="DJ26" i="1" s="1"/>
  <c r="DK26" i="1" s="1"/>
  <c r="DL26" i="1" s="1"/>
  <c r="DM26" i="1" s="1"/>
  <c r="DN26" i="1" s="1"/>
  <c r="DO26" i="1" s="1"/>
  <c r="DP26" i="1" s="1"/>
  <c r="DQ26" i="1" s="1"/>
  <c r="DR26" i="1" s="1"/>
  <c r="DS26" i="1" s="1"/>
  <c r="DT26" i="1" s="1"/>
  <c r="DU26" i="1" s="1"/>
  <c r="DV26" i="1" s="1"/>
  <c r="DW26" i="1" s="1"/>
  <c r="DX26" i="1" s="1"/>
  <c r="DY26" i="1" s="1"/>
  <c r="DZ26" i="1" s="1"/>
  <c r="EA26" i="1" s="1"/>
  <c r="EB26" i="1" s="1"/>
  <c r="EC26" i="1" s="1"/>
  <c r="ED26" i="1" s="1"/>
  <c r="EE26" i="1" s="1"/>
  <c r="EF26" i="1" s="1"/>
  <c r="EG26" i="1" s="1"/>
  <c r="EH26" i="1" s="1"/>
  <c r="EI26" i="1" s="1"/>
  <c r="EJ26" i="1" s="1"/>
  <c r="EK26" i="1" s="1"/>
  <c r="EL26" i="1" s="1"/>
  <c r="EM26" i="1" s="1"/>
  <c r="EN26" i="1" s="1"/>
  <c r="EO26" i="1" s="1"/>
  <c r="EP26" i="1" s="1"/>
  <c r="EQ26" i="1" s="1"/>
  <c r="ER26" i="1" s="1"/>
  <c r="ES26" i="1" s="1"/>
  <c r="ET26" i="1" s="1"/>
  <c r="EU26" i="1" s="1"/>
  <c r="CY26" i="1"/>
  <c r="C26" i="1"/>
  <c r="D26" i="1" s="1"/>
  <c r="E26" i="1" s="1"/>
  <c r="F26" i="1" s="1"/>
  <c r="G26" i="1" s="1"/>
  <c r="H26" i="1" s="1"/>
  <c r="I26" i="1" s="1"/>
  <c r="J26" i="1" s="1"/>
  <c r="K26" i="1" s="1"/>
  <c r="L26" i="1" s="1"/>
  <c r="M26" i="1" s="1"/>
  <c r="N26" i="1" s="1"/>
  <c r="O26" i="1" s="1"/>
  <c r="P26" i="1" s="1"/>
  <c r="Q26" i="1" s="1"/>
  <c r="R26" i="1" s="1"/>
  <c r="S26" i="1" s="1"/>
  <c r="T26" i="1" s="1"/>
  <c r="U26" i="1" s="1"/>
  <c r="V26" i="1" s="1"/>
  <c r="W26" i="1" s="1"/>
  <c r="X26" i="1" s="1"/>
  <c r="Y26" i="1" s="1"/>
  <c r="Z26" i="1" s="1"/>
  <c r="AA26" i="1" s="1"/>
  <c r="AB26" i="1" s="1"/>
  <c r="AC26" i="1" s="1"/>
  <c r="AD26" i="1" s="1"/>
  <c r="AE26" i="1" s="1"/>
  <c r="AF26" i="1" s="1"/>
  <c r="AG26" i="1" s="1"/>
  <c r="AH26" i="1" s="1"/>
  <c r="AI26" i="1" s="1"/>
  <c r="AJ26" i="1" s="1"/>
  <c r="AK26" i="1" s="1"/>
  <c r="AL26" i="1" s="1"/>
  <c r="AM26" i="1" s="1"/>
  <c r="AN26" i="1" s="1"/>
  <c r="AO26" i="1" s="1"/>
  <c r="AP26" i="1" s="1"/>
  <c r="AQ26" i="1" s="1"/>
  <c r="AR26" i="1" s="1"/>
  <c r="AS26" i="1" s="1"/>
  <c r="AT26" i="1" s="1"/>
  <c r="AU26" i="1" s="1"/>
  <c r="AV26" i="1" s="1"/>
  <c r="AW26" i="1" s="1"/>
  <c r="AX26" i="1" s="1"/>
  <c r="AY26" i="1" s="1"/>
  <c r="AZ26" i="1" s="1"/>
  <c r="BA26" i="1" s="1"/>
  <c r="BB26" i="1" s="1"/>
  <c r="BC26" i="1" s="1"/>
  <c r="BD26" i="1" s="1"/>
  <c r="BE26" i="1" s="1"/>
  <c r="BF26" i="1" s="1"/>
  <c r="BG26" i="1" s="1"/>
  <c r="BH26" i="1" s="1"/>
  <c r="BI26" i="1" s="1"/>
  <c r="BJ26" i="1" s="1"/>
  <c r="BK26" i="1" s="1"/>
  <c r="BL26" i="1" s="1"/>
  <c r="BM26" i="1" s="1"/>
  <c r="BN26" i="1" s="1"/>
  <c r="BO26" i="1" s="1"/>
  <c r="BP26" i="1" s="1"/>
  <c r="BQ26" i="1" s="1"/>
  <c r="BR26" i="1" s="1"/>
  <c r="BS26" i="1" s="1"/>
  <c r="BT26" i="1" s="1"/>
  <c r="BU26" i="1" s="1"/>
  <c r="BV26" i="1" s="1"/>
  <c r="BW26" i="1" s="1"/>
  <c r="BX26" i="1" s="1"/>
  <c r="BY26" i="1" s="1"/>
  <c r="BZ26" i="1" s="1"/>
  <c r="CA26" i="1" s="1"/>
  <c r="CB26" i="1" s="1"/>
  <c r="CC26" i="1" s="1"/>
  <c r="CD26" i="1" s="1"/>
  <c r="CE26" i="1" s="1"/>
  <c r="CF26" i="1" s="1"/>
  <c r="CG26" i="1" s="1"/>
  <c r="CH26" i="1" s="1"/>
  <c r="CI26" i="1" s="1"/>
  <c r="CJ26" i="1" s="1"/>
  <c r="CK26" i="1" s="1"/>
  <c r="CL26" i="1" s="1"/>
  <c r="CM26" i="1" s="1"/>
  <c r="CN26" i="1" s="1"/>
  <c r="CO26" i="1" s="1"/>
  <c r="CP26" i="1" s="1"/>
  <c r="CQ26" i="1" s="1"/>
  <c r="CR26" i="1" s="1"/>
  <c r="CS26" i="1" s="1"/>
  <c r="CT26" i="1" s="1"/>
  <c r="CU26" i="1" s="1"/>
  <c r="CV26" i="1" s="1"/>
  <c r="CW26" i="1" s="1"/>
  <c r="B26" i="1"/>
  <c r="C10" i="4"/>
  <c r="C11" i="4"/>
  <c r="C12" i="4"/>
  <c r="C13" i="4"/>
  <c r="C9" i="4"/>
  <c r="B10" i="4"/>
  <c r="B11" i="4"/>
  <c r="B12" i="4"/>
  <c r="B13" i="4"/>
  <c r="B9" i="4"/>
  <c r="E53" i="4"/>
  <c r="E52" i="4"/>
  <c r="E51" i="4"/>
  <c r="E50" i="4"/>
  <c r="E49" i="4"/>
  <c r="E48" i="4"/>
  <c r="E47" i="4"/>
  <c r="E46" i="4"/>
  <c r="E45" i="4"/>
  <c r="E44" i="4"/>
  <c r="E43" i="4"/>
  <c r="E42" i="4"/>
  <c r="E41" i="4"/>
  <c r="E40" i="4"/>
  <c r="E39" i="4"/>
  <c r="E38" i="4"/>
  <c r="E37" i="4"/>
  <c r="E36" i="4"/>
  <c r="E35" i="4"/>
  <c r="E34" i="4"/>
  <c r="E33" i="4"/>
  <c r="E32" i="4"/>
  <c r="E54" i="4"/>
  <c r="E55" i="4"/>
  <c r="E56" i="4"/>
  <c r="E57" i="4"/>
  <c r="E58" i="4"/>
  <c r="E4" i="4"/>
  <c r="E11" i="2"/>
  <c r="E12" i="2"/>
  <c r="E13" i="2"/>
  <c r="E14" i="2"/>
  <c r="E15" i="2"/>
  <c r="C34" i="2"/>
  <c r="D15" i="2" s="1"/>
  <c r="D10" i="2" l="1"/>
  <c r="D24" i="2"/>
  <c r="D14" i="2"/>
  <c r="D26" i="2"/>
  <c r="D13" i="2"/>
  <c r="D25" i="2"/>
  <c r="D11" i="2"/>
  <c r="D12" i="2"/>
  <c r="D33" i="2"/>
  <c r="D21" i="2"/>
  <c r="D9" i="2"/>
  <c r="C8" i="4" s="1"/>
  <c r="D3" i="2"/>
  <c r="C2" i="4" s="1"/>
  <c r="D32" i="2"/>
  <c r="D20" i="2"/>
  <c r="D8" i="2"/>
  <c r="C7" i="4" s="1"/>
  <c r="D22" i="2"/>
  <c r="D31" i="2"/>
  <c r="D19" i="2"/>
  <c r="D7" i="2"/>
  <c r="C6" i="4" s="1"/>
  <c r="D23" i="2"/>
  <c r="D30" i="2"/>
  <c r="D18" i="2"/>
  <c r="D6" i="2"/>
  <c r="C5" i="4" s="1"/>
  <c r="D5" i="2"/>
  <c r="D28" i="2"/>
  <c r="D16" i="2"/>
  <c r="D4" i="2"/>
  <c r="C3" i="4" s="1"/>
  <c r="D29" i="2"/>
  <c r="D17" i="2"/>
  <c r="D27" i="2"/>
  <c r="E25" i="2" l="1"/>
  <c r="E27" i="2"/>
  <c r="E26" i="2"/>
  <c r="E28" i="2"/>
  <c r="E33" i="2"/>
  <c r="E29" i="2"/>
  <c r="E30" i="2"/>
  <c r="E31" i="2"/>
  <c r="E32" i="2"/>
  <c r="E24" i="2"/>
  <c r="C14" i="4"/>
  <c r="E23" i="2"/>
  <c r="E19" i="2"/>
  <c r="E21" i="2"/>
  <c r="E16" i="2"/>
  <c r="E22" i="2"/>
  <c r="E17" i="2"/>
  <c r="E18" i="2"/>
  <c r="E20" i="2"/>
  <c r="E10" i="2"/>
  <c r="C4" i="4"/>
  <c r="B21" i="4"/>
  <c r="B20" i="4"/>
  <c r="B19" i="4"/>
  <c r="B18" i="4"/>
  <c r="B17" i="4"/>
  <c r="B16" i="4"/>
  <c r="B15" i="4"/>
  <c r="B14" i="4"/>
  <c r="B59" i="4" s="1"/>
  <c r="D4" i="4" l="1"/>
  <c r="C45" i="4"/>
  <c r="C43" i="4"/>
  <c r="C37" i="4"/>
  <c r="C46" i="4"/>
  <c r="C32" i="4"/>
  <c r="C48" i="4"/>
  <c r="C49" i="4"/>
  <c r="C42" i="4"/>
  <c r="C34" i="4"/>
  <c r="C41" i="4"/>
  <c r="C35" i="4"/>
  <c r="C50" i="4"/>
  <c r="C51" i="4"/>
  <c r="C44" i="4"/>
  <c r="C40" i="4"/>
  <c r="C52" i="4"/>
  <c r="C33" i="4"/>
  <c r="C53" i="4"/>
  <c r="C47" i="4"/>
  <c r="C38" i="4"/>
  <c r="C39" i="4"/>
  <c r="C36" i="4"/>
  <c r="B23" i="4"/>
  <c r="B24" i="4"/>
  <c r="B25" i="4"/>
  <c r="B26" i="4"/>
  <c r="B27" i="4"/>
  <c r="B28" i="4"/>
  <c r="B29" i="4"/>
  <c r="B30" i="4"/>
  <c r="B31" i="4"/>
  <c r="B22" i="4"/>
  <c r="B56" i="4" l="1"/>
  <c r="C15" i="4" l="1"/>
  <c r="C28" i="4"/>
  <c r="C16" i="4"/>
  <c r="C29" i="4"/>
  <c r="C17" i="4"/>
  <c r="C30" i="4"/>
  <c r="C18" i="4"/>
  <c r="C31" i="4"/>
  <c r="C19" i="4"/>
  <c r="C27" i="4"/>
  <c r="C22" i="4"/>
  <c r="C23" i="4"/>
  <c r="C24" i="4"/>
  <c r="C25" i="4"/>
  <c r="C26" i="4"/>
  <c r="C21" i="4" l="1"/>
  <c r="C20" i="4"/>
  <c r="D53" i="4" l="1"/>
  <c r="F53" i="4"/>
  <c r="D48" i="4"/>
  <c r="F48" i="4"/>
  <c r="D46" i="4"/>
  <c r="F46" i="4"/>
  <c r="D43" i="4"/>
  <c r="F43" i="4"/>
  <c r="D34" i="4"/>
  <c r="F34" i="4"/>
  <c r="D38" i="4"/>
  <c r="F38" i="4"/>
  <c r="D42" i="4"/>
  <c r="F42" i="4"/>
  <c r="D35" i="4"/>
  <c r="F35" i="4"/>
  <c r="D41" i="4"/>
  <c r="F41" i="4"/>
  <c r="D40" i="4"/>
  <c r="F40" i="4"/>
  <c r="D32" i="4"/>
  <c r="F32" i="4"/>
  <c r="D39" i="4"/>
  <c r="F39" i="4"/>
  <c r="D45" i="4"/>
  <c r="F45" i="4"/>
  <c r="D37" i="4"/>
  <c r="F37" i="4"/>
  <c r="D47" i="4"/>
  <c r="F47" i="4"/>
  <c r="D52" i="4"/>
  <c r="F52" i="4"/>
  <c r="D49" i="4"/>
  <c r="F49" i="4"/>
  <c r="D36" i="4"/>
  <c r="F36" i="4"/>
  <c r="D51" i="4"/>
  <c r="F51" i="4"/>
  <c r="D33" i="4"/>
  <c r="F33" i="4"/>
  <c r="D44" i="4"/>
  <c r="F44" i="4"/>
  <c r="D50" i="4"/>
  <c r="F50" i="4"/>
  <c r="B57" i="4" l="1"/>
</calcChain>
</file>

<file path=xl/sharedStrings.xml><?xml version="1.0" encoding="utf-8"?>
<sst xmlns="http://schemas.openxmlformats.org/spreadsheetml/2006/main" count="480" uniqueCount="425">
  <si>
    <t>Maximum Use Level</t>
  </si>
  <si>
    <t>Alpha-Isomethyl Ionone</t>
  </si>
  <si>
    <t>Amyl Cinnamal</t>
  </si>
  <si>
    <t>Amylcinnamyl Alcohol</t>
  </si>
  <si>
    <t>Anise Alcohol</t>
  </si>
  <si>
    <t>Benzyl Alcohol</t>
  </si>
  <si>
    <t>Benzyl Benzoate</t>
  </si>
  <si>
    <t>Benzyl Cinnamate</t>
  </si>
  <si>
    <t>Benzyl Salicylate</t>
  </si>
  <si>
    <t>Cinnamal</t>
  </si>
  <si>
    <t>Cinnamyl Alcohol</t>
  </si>
  <si>
    <t>Citral</t>
  </si>
  <si>
    <t>Citronellol</t>
  </si>
  <si>
    <t>Coumarin</t>
  </si>
  <si>
    <t>Eugenol</t>
  </si>
  <si>
    <t>Farnesol</t>
  </si>
  <si>
    <t>Geraniol</t>
  </si>
  <si>
    <t>Hexyl Cinnamal</t>
  </si>
  <si>
    <t>Hydroxycitronellal</t>
  </si>
  <si>
    <t>Isoeugenol</t>
  </si>
  <si>
    <t>Limonene</t>
  </si>
  <si>
    <t>Linalool</t>
  </si>
  <si>
    <t>Methyl 2-Octynoate</t>
  </si>
  <si>
    <t>AFTERGLOW FRAGRANCE 805604</t>
  </si>
  <si>
    <t>BABY CARE FRAGRANCE 821118</t>
  </si>
  <si>
    <t>BANANA MILKSHAKE FRAGRANCE 800035</t>
  </si>
  <si>
    <t>Afterglow</t>
  </si>
  <si>
    <t>Baby Care</t>
  </si>
  <si>
    <t xml:space="preserve">Banana Milkshake </t>
  </si>
  <si>
    <t>Weight (g)</t>
  </si>
  <si>
    <t>Fragrance</t>
  </si>
  <si>
    <t>Green Apple (E102)</t>
  </si>
  <si>
    <t>Black (E129, E133, E102)</t>
  </si>
  <si>
    <t>Yellow (Fluoresceine)</t>
  </si>
  <si>
    <t>Parfum</t>
  </si>
  <si>
    <t>Water Soluble Colours</t>
  </si>
  <si>
    <t>INCI</t>
  </si>
  <si>
    <t>CI 16035, CI 19140, CI 42090</t>
  </si>
  <si>
    <t>CI 45350</t>
  </si>
  <si>
    <t>INCI Name</t>
  </si>
  <si>
    <t>Soluble Colour 1</t>
  </si>
  <si>
    <t>Soluble Colour 2</t>
  </si>
  <si>
    <t>Soluble Colour 3</t>
  </si>
  <si>
    <t>Mica 1</t>
  </si>
  <si>
    <t>Mica 2</t>
  </si>
  <si>
    <t>Mica 3</t>
  </si>
  <si>
    <t>White Mica</t>
  </si>
  <si>
    <t>Gold Mica</t>
  </si>
  <si>
    <t>Black Mica</t>
  </si>
  <si>
    <t>Red Mica</t>
  </si>
  <si>
    <t>Purple Mica</t>
  </si>
  <si>
    <t>Orange Mica</t>
  </si>
  <si>
    <t>Blue Mica</t>
  </si>
  <si>
    <t xml:space="preserve">Pink Mica  </t>
  </si>
  <si>
    <t>Green Mica</t>
  </si>
  <si>
    <t>Light Green Mica</t>
  </si>
  <si>
    <t>Micas</t>
  </si>
  <si>
    <t>Mica, Tin Oxide, CI 77491, CI 77891,</t>
  </si>
  <si>
    <t>Mica,
CI 77499,
CI 77891,</t>
  </si>
  <si>
    <t>Mica,
CI 16035,
CI 77891,</t>
  </si>
  <si>
    <t>Mica,
CI 16035,
CI 19140,
CI 77891,</t>
  </si>
  <si>
    <t>Mica,
CI 77742,
CI 77891,</t>
  </si>
  <si>
    <t>Mica,
CI 42090,
CI 77891,</t>
  </si>
  <si>
    <t>Mica,
CI 19140,
CI 61570,
CI 77891,</t>
  </si>
  <si>
    <t>Mica,
CI 61570,
CI 77891,</t>
  </si>
  <si>
    <t>Total weight (g)</t>
  </si>
  <si>
    <t>Percentage % (w/w)</t>
  </si>
  <si>
    <t>Beautiful Blossoms</t>
  </si>
  <si>
    <t>BEAUTIFUL BLOSSOMS FRAGRANCE 492341</t>
  </si>
  <si>
    <t xml:space="preserve">Black Cherry </t>
  </si>
  <si>
    <t>BLACK CHERRY FRAGRANCE 494145</t>
  </si>
  <si>
    <t>None</t>
  </si>
  <si>
    <t>Hidden Allergens</t>
  </si>
  <si>
    <t>Black Coconut</t>
  </si>
  <si>
    <t>BLACK COCONUT FRAGRANCE 491698</t>
  </si>
  <si>
    <t>BLUE COTTON CANDY FRAGRANCE 808926</t>
  </si>
  <si>
    <t xml:space="preserve">Blue Cotton Candy </t>
  </si>
  <si>
    <t xml:space="preserve">Candy Cotton Clouds </t>
  </si>
  <si>
    <t>CANDY COTTON CLOUDS FRAGRANCE 816202</t>
  </si>
  <si>
    <t>Main ingredients</t>
  </si>
  <si>
    <t>Colours</t>
  </si>
  <si>
    <t>Fragrance allergens</t>
  </si>
  <si>
    <t>CANDY HEARTS FRAGRANCE 489088</t>
  </si>
  <si>
    <t>Candy Hearts</t>
  </si>
  <si>
    <t xml:space="preserve">Citrus Zest </t>
  </si>
  <si>
    <t>CITRUS ZEST FRAGRANCE 841471</t>
  </si>
  <si>
    <t>DAZZLING FRAGRANCE 487712</t>
  </si>
  <si>
    <t xml:space="preserve">Dazzling </t>
  </si>
  <si>
    <t>DESIRABLE FRAGRANCE 834311</t>
  </si>
  <si>
    <t>Desirable</t>
  </si>
  <si>
    <t>Destiny</t>
  </si>
  <si>
    <t>DESTINY FRAGRANCE 805603</t>
  </si>
  <si>
    <t>FUNKY FLAMINGO FRAGRANCE 838036</t>
  </si>
  <si>
    <t xml:space="preserve">Funky Flamingo </t>
  </si>
  <si>
    <t>GET ROCKED FRAGRANCE 833570</t>
  </si>
  <si>
    <t xml:space="preserve">Get Rocked </t>
  </si>
  <si>
    <t>GODDESS FRAGRANCE 819054</t>
  </si>
  <si>
    <t>Goddess</t>
  </si>
  <si>
    <t xml:space="preserve">Graceful </t>
  </si>
  <si>
    <t>GRACEFUL FRAGRANCE 815921</t>
  </si>
  <si>
    <t>HERBAL HELP FRAGRANCE 487369</t>
  </si>
  <si>
    <t xml:space="preserve">Herbal Help </t>
  </si>
  <si>
    <t>HOLIDAY ROMANCE FRAGRANCE 816770</t>
  </si>
  <si>
    <t xml:space="preserve">Holiday Romance </t>
  </si>
  <si>
    <t>Comments</t>
  </si>
  <si>
    <t>Ice Queen</t>
  </si>
  <si>
    <t>ICE QUEEN FRAGRANCE 485309</t>
  </si>
  <si>
    <t>ICED PINEAPPLE FRAGRANCE 813156</t>
  </si>
  <si>
    <t xml:space="preserve">Iced Pineapple </t>
  </si>
  <si>
    <t>JUICY FRUIT CHEW FRAGRANCE 833405</t>
  </si>
  <si>
    <t xml:space="preserve">Juicy Fruit </t>
  </si>
  <si>
    <t xml:space="preserve">Kreed His </t>
  </si>
  <si>
    <t>KREED HIS FRAGRANCE 834616</t>
  </si>
  <si>
    <t xml:space="preserve">LAVENDER &amp; CHAMOMILE </t>
  </si>
  <si>
    <t>LAVENDER &amp; CHAMOMILE FRAGRANCE 828775</t>
  </si>
  <si>
    <t xml:space="preserve">Lemon Sherbet </t>
  </si>
  <si>
    <t>LEMON SHERBET FRAGRANCE 491174</t>
  </si>
  <si>
    <t>LOVE POTION FRAGRANCE 804544</t>
  </si>
  <si>
    <t xml:space="preserve">Love Potion </t>
  </si>
  <si>
    <t>MONKEY BUSINESS FRAGRANCE 822555</t>
  </si>
  <si>
    <t xml:space="preserve">Monkey Business </t>
  </si>
  <si>
    <t xml:space="preserve">Parma Violets </t>
  </si>
  <si>
    <t>PARMA VIOLETS FRAGRANCE 489087</t>
  </si>
  <si>
    <t xml:space="preserve">Passionfruit Martini </t>
  </si>
  <si>
    <t>PASSIONFRUIT MARTINI FRAGRANCE 811871</t>
  </si>
  <si>
    <t>PINK LYCHEE &amp; RASPBERRY FRAGRANCE 823441</t>
  </si>
  <si>
    <t>Pink Lychee &amp; Raspberry</t>
  </si>
  <si>
    <t>PINK CUSTARD &amp; CHOCOLATE CRUNCH FRAGRANCE 830294</t>
  </si>
  <si>
    <t xml:space="preserve">Pink Custard Chocolate Crunch </t>
  </si>
  <si>
    <t xml:space="preserve">Puppy Snuggles </t>
  </si>
  <si>
    <t>PUPPY SNUGGLES FRAGRANCE 489080</t>
  </si>
  <si>
    <t xml:space="preserve">Purple Rain </t>
  </si>
  <si>
    <t>PURPLE RAIN COCKTAIL 802556</t>
  </si>
  <si>
    <t xml:space="preserve">Rainbow Kiss </t>
  </si>
  <si>
    <t>RAINBOW KISS FRAGRANCE 816199</t>
  </si>
  <si>
    <t xml:space="preserve">Rhubarb &amp; Custard </t>
  </si>
  <si>
    <t>RHUBARB AND CUSTARD FRAGRANCE 491178</t>
  </si>
  <si>
    <t>RICH MUSK FRAGRANCE 814911</t>
  </si>
  <si>
    <t xml:space="preserve">Rich Musk </t>
  </si>
  <si>
    <t>SAVAGE FRAGRANCE 841452</t>
  </si>
  <si>
    <t>Savage</t>
  </si>
  <si>
    <t>SEA AMBER FRAGRANCE 847702</t>
  </si>
  <si>
    <t xml:space="preserve">Sea Amber </t>
  </si>
  <si>
    <t>SEX BOMB FRAGRANCE 833884</t>
  </si>
  <si>
    <t xml:space="preserve">Sex Bomb </t>
  </si>
  <si>
    <t>SPA DAY FRAGRANCE 814984</t>
  </si>
  <si>
    <t xml:space="preserve">Spa Day </t>
  </si>
  <si>
    <t>SPARKLING DESIRE FRAGRANCE 489066</t>
  </si>
  <si>
    <t xml:space="preserve">Sparkling Desire </t>
  </si>
  <si>
    <t>STRAWBERRY MILKSHAKE FRAGRANCE 806823</t>
  </si>
  <si>
    <t xml:space="preserve">Strawberry Milkshake </t>
  </si>
  <si>
    <t xml:space="preserve">Sweet Cherry </t>
  </si>
  <si>
    <t>SWEET CHERRY FRAGRANCE 812401</t>
  </si>
  <si>
    <t xml:space="preserve">Toasted Marshmallow </t>
  </si>
  <si>
    <t>TRADITION FRAGRANCE 823741</t>
  </si>
  <si>
    <t>TOASTED MARSHMALLOW FRAGRANCE 813180</t>
  </si>
  <si>
    <t>Tradition</t>
  </si>
  <si>
    <t xml:space="preserve">Twisted Mermaid </t>
  </si>
  <si>
    <t>TWISTED MERMAID FRAGRANCE 811392</t>
  </si>
  <si>
    <t xml:space="preserve">Unicorn Sparkle </t>
  </si>
  <si>
    <t>UNICORN SPARKLE FRAGRANCE 489075</t>
  </si>
  <si>
    <t>WATERMELONADE FRAGRANCE 811055</t>
  </si>
  <si>
    <t xml:space="preserve">Watermelonade </t>
  </si>
  <si>
    <t>WITCHES BREW FRAGRANCE 805266</t>
  </si>
  <si>
    <t xml:space="preserve">Witches Brew </t>
  </si>
  <si>
    <t>RASPBERRY FROZEN DRINK FRAGRANCE 802195</t>
  </si>
  <si>
    <t xml:space="preserve">Raspberry Slushie </t>
  </si>
  <si>
    <t>A</t>
  </si>
  <si>
    <t>B</t>
  </si>
  <si>
    <t>Mica,
Tin Oxide,
CI 77891,</t>
  </si>
  <si>
    <t>Sodium Sulfate, CI 19140, CI 42090</t>
  </si>
  <si>
    <t>Percent (%)</t>
  </si>
  <si>
    <t>Soluble Colour 4</t>
  </si>
  <si>
    <t>Soluble Colour 5</t>
  </si>
  <si>
    <t>Soluble Colour 6</t>
  </si>
  <si>
    <t>Soluble Colour 7</t>
  </si>
  <si>
    <t>Mica 4</t>
  </si>
  <si>
    <t>Mica 5</t>
  </si>
  <si>
    <t>Mica 6</t>
  </si>
  <si>
    <t>Mica 7</t>
  </si>
  <si>
    <t>Mica 8</t>
  </si>
  <si>
    <t>Mica 9</t>
  </si>
  <si>
    <t>Mica 10</t>
  </si>
  <si>
    <t>FD&amp;C Red No. 40 Vermillion Orange</t>
  </si>
  <si>
    <t>CI 16035</t>
  </si>
  <si>
    <t>FD&amp;C Blue No. 1</t>
  </si>
  <si>
    <t>CI 42090</t>
  </si>
  <si>
    <t>D&amp;C Red No. 28</t>
  </si>
  <si>
    <t>CI 45410</t>
  </si>
  <si>
    <t>CI 45100</t>
  </si>
  <si>
    <t>Acid Red 52 / Hot Pink</t>
  </si>
  <si>
    <t>FD &amp; C Yellow No 5 (Bright Yellow)</t>
  </si>
  <si>
    <t>CI 19140</t>
  </si>
  <si>
    <t>Soluble Colour 8</t>
  </si>
  <si>
    <t>Bedtime Bath
52957</t>
  </si>
  <si>
    <t>Bedtime Bath</t>
  </si>
  <si>
    <t xml:space="preserve">BERRY HAZE FRAGRANCE 847887 </t>
  </si>
  <si>
    <t>BLACK PLUM &amp; RHUBARB FRAGRANCE 828767</t>
  </si>
  <si>
    <t>BLOOD ORANGE FRAGRANCE 829096</t>
  </si>
  <si>
    <t>CAULDRON CHAOS FRAGRANCE 819271</t>
  </si>
  <si>
    <t>CHERRIES ON SNOW FRAGRANCE 829093</t>
  </si>
  <si>
    <t>CHRISTMAS COOKIES FRAGRANCE 822022</t>
  </si>
  <si>
    <t>CROC TEARS FRAGRANCE 818901</t>
  </si>
  <si>
    <t>Coconut&amp; Shea</t>
  </si>
  <si>
    <t>COCONUT &amp; SHEA FRAGRANCE 491804</t>
  </si>
  <si>
    <t>Deluxe</t>
  </si>
  <si>
    <t>DELUXE FRAGRANCE 812294</t>
  </si>
  <si>
    <t>ENCHANTED DREAM FRAGRANCE 832373</t>
  </si>
  <si>
    <t>Enchanted Dream</t>
  </si>
  <si>
    <t>Fairy Sparkle</t>
  </si>
  <si>
    <t>FAIRY SPARKLE FRAGRANCE 831168</t>
  </si>
  <si>
    <t>ST-151321 FIFTY SHADES FRAGRANCE</t>
  </si>
  <si>
    <t>Fifty Shades</t>
  </si>
  <si>
    <t>Fluffy Bunny</t>
  </si>
  <si>
    <t>FLUFFY BUNNY FRAGRANCE 816233</t>
  </si>
  <si>
    <t>Frosted Berries</t>
  </si>
  <si>
    <t>FROSTED BERRIES FRAGRANCE 829672</t>
  </si>
  <si>
    <t>GOODNIGHT LAVENDER FRAGRANCE 487926</t>
  </si>
  <si>
    <t xml:space="preserve">Goodnight Lavender </t>
  </si>
  <si>
    <t>GOSSIP FRAGRANCE 812293</t>
  </si>
  <si>
    <t>HALLOWEEN PUMPKIN FRAGRANCE 836092</t>
  </si>
  <si>
    <t>HAPPY EVER AFTER FRAGRANCE 818879</t>
  </si>
  <si>
    <t>Happy Ever After</t>
  </si>
  <si>
    <t>JAMACIAN ME CRAZY FRAGRANCE 809818</t>
  </si>
  <si>
    <t>LAVENDER MARSHMALLOW FRAGRANCE 809803</t>
  </si>
  <si>
    <t>LEMON MARSHMALLOW BUTTERCREAM FRAGRANCE 830648</t>
  </si>
  <si>
    <t>Love Bug</t>
  </si>
  <si>
    <t>LOVE BUG FRAGRANCE 816771</t>
  </si>
  <si>
    <t>MAGIC BEER FRAGRANCE 489081</t>
  </si>
  <si>
    <t>Mango Bliss</t>
  </si>
  <si>
    <t>MANGO BLISS FRAGRANCE 804552</t>
  </si>
  <si>
    <t>Marshmallow &amp; Candyfloss</t>
  </si>
  <si>
    <t>MARSHMALLOW &amp; CANDYFLOSS FRAGRANCE 822068</t>
  </si>
  <si>
    <t>Nag Champa</t>
  </si>
  <si>
    <t>NAG CHAMPA FRAGRANCE 815826</t>
  </si>
  <si>
    <t xml:space="preserve"> PAMPERING FRAGRANCE 835755</t>
  </si>
  <si>
    <t>Pampering</t>
  </si>
  <si>
    <t>PEPPERMINT CANDY CANE FRAGRANCE 812404</t>
  </si>
  <si>
    <t>PERFECT STORM FRAGRANCE 845246</t>
  </si>
  <si>
    <t>PINK BLOSSOMS FRAGRANCE 822612</t>
  </si>
  <si>
    <t>PINK CANDY FRAGRANCE 810047</t>
  </si>
  <si>
    <t>PINK GIN FRAGRANCE 826513</t>
  </si>
  <si>
    <t>RECHARGE FRAGRANCE 835756</t>
  </si>
  <si>
    <t>REFRESHING FRAGRANCE 836178</t>
  </si>
  <si>
    <t>REFRESHING MARINE FRAGRANCE 827102</t>
  </si>
  <si>
    <t>REVIVING FRAGRANCE 827016</t>
  </si>
  <si>
    <t>RHUBARB GIN FRAGRANCE 831777</t>
  </si>
  <si>
    <t>SEX ON THE BEACH FRAGRANCE 808931</t>
  </si>
  <si>
    <t>SNOWBERRY AND MISTLETOE FRAGRANCE 843672</t>
  </si>
  <si>
    <t>SUMMER SCOOP FRAGRANCE 831170</t>
  </si>
  <si>
    <t>SUNKISSED PEACH FRAGRANCE 822611</t>
  </si>
  <si>
    <t>SWEETNESS FRAGRANCE 847737</t>
  </si>
  <si>
    <t>TRICHOMANIA FRAGRANCE 832951</t>
  </si>
  <si>
    <t>TROPICAL CHEW FRAGRANCE 495706</t>
  </si>
  <si>
    <t>TROPICAL COLADA FRAGRANCE 808928</t>
  </si>
  <si>
    <t>WHITE CHOCOLATE &amp; RASPBERRY FRAGRANCE 824694</t>
  </si>
  <si>
    <t>WOO WOO COCKTAIL FRAGRANCE 806819</t>
  </si>
  <si>
    <t>COLA SLUSHIE FRAGRANCE 833982</t>
  </si>
  <si>
    <t>CHEWY RASPBERRY BAR FRAGRANCE 819063</t>
  </si>
  <si>
    <t>Berry Haze</t>
  </si>
  <si>
    <t>Black Plum &amp; Rhubarb</t>
  </si>
  <si>
    <t>Blood Orange</t>
  </si>
  <si>
    <t>Cauldron Chaos</t>
  </si>
  <si>
    <t>Cherries on Snow</t>
  </si>
  <si>
    <t>Christmas Cookies</t>
  </si>
  <si>
    <t>Croc Tears</t>
  </si>
  <si>
    <t>Chewy Raspberry Bar</t>
  </si>
  <si>
    <t>Gossip</t>
  </si>
  <si>
    <t>Halloween Pumpkin</t>
  </si>
  <si>
    <t>Jamacan me crazy</t>
  </si>
  <si>
    <t>Lavvender marshmallow</t>
  </si>
  <si>
    <t>Lemon Marshmellow Buttercream</t>
  </si>
  <si>
    <t>Magic Beer</t>
  </si>
  <si>
    <t>Peppermint Candy Cane</t>
  </si>
  <si>
    <t>Perfect Storm</t>
  </si>
  <si>
    <t>Pink Blossom</t>
  </si>
  <si>
    <t>Pink Candy</t>
  </si>
  <si>
    <t>Pink Gin</t>
  </si>
  <si>
    <t>Recharge</t>
  </si>
  <si>
    <t>Refreshing</t>
  </si>
  <si>
    <t>Refreshing Marine</t>
  </si>
  <si>
    <t>Reviving</t>
  </si>
  <si>
    <t>Rhubarb Gin</t>
  </si>
  <si>
    <t>Sex on the Beach</t>
  </si>
  <si>
    <t>Snowberry and mistletoe</t>
  </si>
  <si>
    <t>Summer Scoop</t>
  </si>
  <si>
    <t>Sunkissed Peach</t>
  </si>
  <si>
    <t>Sweetness</t>
  </si>
  <si>
    <t>Trichomania</t>
  </si>
  <si>
    <t>Tropical Chew</t>
  </si>
  <si>
    <t>Tropical Colada</t>
  </si>
  <si>
    <t>White Chocolate &amp; Raspberry</t>
  </si>
  <si>
    <t>Woo Woo</t>
  </si>
  <si>
    <t>Cola Slushie</t>
  </si>
  <si>
    <t>Sodium Bicarbonate</t>
  </si>
  <si>
    <t>Sodium Lauryl Sulfoacetate</t>
  </si>
  <si>
    <t>Epsom salts</t>
  </si>
  <si>
    <t>Himalayan salt</t>
  </si>
  <si>
    <t>Magnesium Sulfate</t>
  </si>
  <si>
    <t>Sodium Chloride</t>
  </si>
  <si>
    <t>Citric Acid</t>
  </si>
  <si>
    <t>SLSA</t>
  </si>
  <si>
    <t>Botanicals</t>
  </si>
  <si>
    <t>Plantapon</t>
  </si>
  <si>
    <t>Grapeseed oil</t>
  </si>
  <si>
    <t>Disodium Lauryl Sulfosuccinate</t>
  </si>
  <si>
    <t>Botanicals 1</t>
  </si>
  <si>
    <t>Botanicals 2</t>
  </si>
  <si>
    <t>Botanicals 3</t>
  </si>
  <si>
    <t>Botanicals 4</t>
  </si>
  <si>
    <t>Botanicals 5</t>
  </si>
  <si>
    <t>Dried Rose Flower</t>
  </si>
  <si>
    <t>Dried Chamomile Flower</t>
  </si>
  <si>
    <t>Dried Lavender Flower</t>
  </si>
  <si>
    <t>Dried Orange Peel</t>
  </si>
  <si>
    <t>Dried Grapefruit Peel</t>
  </si>
  <si>
    <t>Calendula Officinalis Flower</t>
  </si>
  <si>
    <t>Lavandula Angustifolia (Lavender) Flower</t>
  </si>
  <si>
    <t>Citrus Aurantium Dulcis Peel</t>
  </si>
  <si>
    <t>Citrus Grandis Peel</t>
  </si>
  <si>
    <t>Rosa Damascena Flower</t>
  </si>
  <si>
    <t>Vitis Vinifera (Grapeseed) Seed Oil</t>
  </si>
  <si>
    <t>Remove any excessive commas, for example "Magnesium Sulfate, Sodium Chloride, Citric Acid, Vitis Vinifera (Grapeseed) Seed Oil, Parfum, Sodium Lauryl Sulfoacetate, Disodium Lauryl Sulfosuccinate, , , , , , , Sodium Sulfate, CI 19140, CI 42090.                                                                                                                                                                                   Should be: Magnesium Sulfate, Sodium Chloride, Citric Acid, Vitis Vinifera (Grapeseed) Seed Oil, Parfum, Sodium Lauryl Sulfoacetate, Disodium Lauryl Sulfosuccinate,  Sodium Sulfate, CI 19140, CI 42090.</t>
  </si>
  <si>
    <t xml:space="preserve">Add any allergens highlighted in RED that also exceed 0.01%  to the end of the INCI list. </t>
  </si>
  <si>
    <t xml:space="preserve">←Copy this cell and paste for your INCI. Don't forget to add the allergens that exceed 0.01%, highlighted in red, to the end of the INCI list.  </t>
  </si>
  <si>
    <t xml:space="preserve">Aloha Kiwi &amp; Passionfruit </t>
  </si>
  <si>
    <t>Angel Wings</t>
  </si>
  <si>
    <t>Baby Shark</t>
  </si>
  <si>
    <t>Black</t>
  </si>
  <si>
    <t>Blueberry &amp; Lemon Donut</t>
  </si>
  <si>
    <t>Blueberry Cheesecake Ice Cream</t>
  </si>
  <si>
    <t>Blush Sand</t>
  </si>
  <si>
    <t>Bold</t>
  </si>
  <si>
    <t>Bramble Berry</t>
  </si>
  <si>
    <t>Bubblegum Soda</t>
  </si>
  <si>
    <t>Bubbly &amp; Roses</t>
  </si>
  <si>
    <t>Caring</t>
  </si>
  <si>
    <t>Chocolate Egg</t>
  </si>
  <si>
    <t>Cloudy</t>
  </si>
  <si>
    <t>Coconut &amp; Apricot Delight</t>
  </si>
  <si>
    <t>Coconut &amp; Lavender</t>
  </si>
  <si>
    <t>Crackling Candy</t>
  </si>
  <si>
    <t>Day Of The Dead</t>
  </si>
  <si>
    <t>Dewberry</t>
  </si>
  <si>
    <t>Electrify</t>
  </si>
  <si>
    <t>Elephant Snacks</t>
  </si>
  <si>
    <t>Excite</t>
  </si>
  <si>
    <t>Exquisite</t>
  </si>
  <si>
    <t>Extraordinary</t>
  </si>
  <si>
    <t>Fizzy Cola Bottles</t>
  </si>
  <si>
    <t>Floral Jam</t>
  </si>
  <si>
    <t>Frosted Cranberry</t>
  </si>
  <si>
    <t>Halo</t>
  </si>
  <si>
    <t>Jelly Beans</t>
  </si>
  <si>
    <t xml:space="preserve">Kreed Hers </t>
  </si>
  <si>
    <t>Maple Pecan</t>
  </si>
  <si>
    <t>Mermaid Wishes</t>
  </si>
  <si>
    <t>Missing Cherry</t>
  </si>
  <si>
    <t>Orange Vanilla Swirl</t>
  </si>
  <si>
    <t>Pear Berry</t>
  </si>
  <si>
    <t>Petals &amp; Strawberries</t>
  </si>
  <si>
    <t>Pixie</t>
  </si>
  <si>
    <t>Precious</t>
  </si>
  <si>
    <t>Raspberry &amp; Vanilla</t>
  </si>
  <si>
    <t>Rose Wonderland</t>
  </si>
  <si>
    <t>Rouge</t>
  </si>
  <si>
    <t>Royal Plum</t>
  </si>
  <si>
    <t>Secret Garden</t>
  </si>
  <si>
    <t>Themepark Hotel</t>
  </si>
  <si>
    <t>Toasted Praline &amp; Pear</t>
  </si>
  <si>
    <t>Twilight Woods</t>
  </si>
  <si>
    <t>Unkonown Queen</t>
  </si>
  <si>
    <t>Wedding Day</t>
  </si>
  <si>
    <t>Winter Air</t>
  </si>
  <si>
    <t>Yummy Gingerbread</t>
  </si>
  <si>
    <t>ALOHA KIWI &amp; PASSIONFRUIT FRAGRANCE ST1855802</t>
  </si>
  <si>
    <t>ANGEL WINGS FRAGRANCE</t>
  </si>
  <si>
    <t>BABY SHARK</t>
  </si>
  <si>
    <t>BLACK</t>
  </si>
  <si>
    <t>BLUEBERRY &amp; LEMON DONUT FRAGRANCE 829669</t>
  </si>
  <si>
    <t>BLUEBERRY CHEESECAKE ICE CREAM FRAGRANCE 808927</t>
  </si>
  <si>
    <t>BLUSH SAND FRAGRANCE 811383</t>
  </si>
  <si>
    <t>BOLD FRAGRANCE</t>
  </si>
  <si>
    <t>ST152076 BRAMBLE BERRY FRAGRANCE</t>
  </si>
  <si>
    <t>BUBBLE GUM SODA FRAGRANCE</t>
  </si>
  <si>
    <t>BUBBLY AND ROSES FRAGRANCE</t>
  </si>
  <si>
    <t>CARING FRAGRANCE</t>
  </si>
  <si>
    <t>CHOCOLATE EGG FRAGRANCE 831174</t>
  </si>
  <si>
    <t>CLOUDY FRAGRANCE 875145</t>
  </si>
  <si>
    <t>COCONUT &amp; APRICOT DELIGHT FRAGRANCE 847896</t>
  </si>
  <si>
    <t>COCONUT AND LAVENDER FRAGRANCE</t>
  </si>
  <si>
    <t>CRACKLING CANDY FRAGRANCE</t>
  </si>
  <si>
    <t>DAY OF THE DEAD FRAGRANCE</t>
  </si>
  <si>
    <t>DEWBERRY FRAGRANCE</t>
  </si>
  <si>
    <t>ELECTRIFY FRAGRANCE</t>
  </si>
  <si>
    <t>ELEPHANT SNACKS FRAGRANCE DEV-53832</t>
  </si>
  <si>
    <t>EXCITE FRAGRANCE</t>
  </si>
  <si>
    <t>EXQUISITE FRAGRANCE 841500</t>
  </si>
  <si>
    <t>EXTRAORDINARY FRAGRANCE</t>
  </si>
  <si>
    <t>FIZZY COLA BOTTLES FRAGRANCE</t>
  </si>
  <si>
    <t>FLORAL JAM FRAGRANCE</t>
  </si>
  <si>
    <t>FROSTED CRANBERRY FRAGRANCE 858173</t>
  </si>
  <si>
    <t>HALO FRAGRANCE</t>
  </si>
  <si>
    <t>JELLY BEANS FRAGRANCE DEV-53729</t>
  </si>
  <si>
    <t>Kreed Hers FRAGRANCE 874511</t>
  </si>
  <si>
    <t>MAPLE PECAN FROSTING FRAGRANCE</t>
  </si>
  <si>
    <t>MERMAID WISHES FRAGRANCE</t>
  </si>
  <si>
    <t>MISSING CHERRY FRAGRANCE 874835</t>
  </si>
  <si>
    <t>ORANGE VANILLA SWIRL FRAGRANCE ST1855807</t>
  </si>
  <si>
    <t>PEAR BERRY FRAGRANCE</t>
  </si>
  <si>
    <t>PETALS &amp; STRAWBERRIES FRAGRANCE</t>
  </si>
  <si>
    <t>PIXIE FRAGRANCE 491686</t>
  </si>
  <si>
    <t>PRECIOUS FRAGRANCE</t>
  </si>
  <si>
    <t>RASPBERRY AND VANILLA FRAGRANCE 859358</t>
  </si>
  <si>
    <t>ROSE WONDERLAND FRAGRANCE ST-153266</t>
  </si>
  <si>
    <t>ROYAL PLUM FRAGRANCE</t>
  </si>
  <si>
    <t>SECRET GARDEN FRAGRANCE</t>
  </si>
  <si>
    <t>THEMEPARK HOTEL FRAGRANCE DEV-53797</t>
  </si>
  <si>
    <t xml:space="preserve">TOASTED PRALINE &amp; PEAR FRAGRANCE </t>
  </si>
  <si>
    <t>TWILIGHT WOODS FRAGRANCE</t>
  </si>
  <si>
    <t>UNKNOWN QUEEN FRAGRANCE 874507</t>
  </si>
  <si>
    <t>WEDDING DAY FRAGRANCE DEV-50946</t>
  </si>
  <si>
    <t>WINTER AIR FRAGRANCE</t>
  </si>
  <si>
    <t xml:space="preserve"> YUMMY GINGERBREAD FRAGRANCE </t>
  </si>
  <si>
    <t>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</si>
</sst>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8" x14ac:knownFonts="1">
    <font>
      <sz val="11"/>
      <color theme="1"/>
      <name val="Calibri"/>
      <family val="2"/>
      <scheme val="minor"/>
    </font>
    <font>
      <sz val="11"/>
      <color rgb="FFFF0000"/>
      <name val="Calibri"/>
      <family val="2"/>
      <scheme val="minor"/>
    </font>
    <font>
      <b/>
      <sz val="11"/>
      <color theme="1"/>
      <name val="Calibri"/>
      <family val="2"/>
      <scheme val="minor"/>
    </font>
    <font>
      <sz val="9"/>
      <color rgb="FFFF0000"/>
      <name val="Gill Sans MT"/>
      <family val="2"/>
    </font>
    <font>
      <sz val="9"/>
      <color theme="1"/>
      <name val="Gill Sans MT"/>
      <family val="2"/>
    </font>
    <font>
      <sz val="8"/>
      <color theme="1"/>
      <name val="Calibri"/>
      <family val="2"/>
    </font>
    <font>
      <sz val="11"/>
      <color rgb="FFFF0000"/>
      <name val="Gill Sans MT"/>
      <family val="2"/>
    </font>
    <font>
      <sz val="8"/>
      <name val="Calibri"/>
      <family val="2"/>
      <scheme val="minor"/>
    </font>
    <font>
      <b/>
      <sz val="12"/>
      <color theme="1"/>
      <name val="Calibri"/>
      <family val="2"/>
      <scheme val="minor"/>
    </font>
    <font>
      <sz val="12"/>
      <color theme="1"/>
      <name val="Calibri"/>
      <family val="2"/>
      <scheme val="minor"/>
    </font>
    <font>
      <sz val="12"/>
      <color rgb="FF000000"/>
      <name val="Calibri"/>
      <family val="2"/>
      <scheme val="minor"/>
    </font>
    <font>
      <b/>
      <sz val="11"/>
      <color rgb="FFFF0000"/>
      <name val="Gill Sans MT"/>
      <family val="2"/>
    </font>
    <font>
      <b/>
      <sz val="11"/>
      <color rgb="FFFF0000"/>
      <name val="Calibri"/>
      <family val="2"/>
      <scheme val="minor"/>
    </font>
    <font>
      <sz val="11"/>
      <name val="Calibri"/>
      <family val="2"/>
      <scheme val="minor"/>
    </font>
    <font>
      <sz val="11"/>
      <color theme="1"/>
      <name val="Calibri"/>
      <family val="2"/>
    </font>
    <font>
      <sz val="12"/>
      <name val="Calibri"/>
      <family val="2"/>
      <scheme val="minor"/>
    </font>
    <font>
      <b/>
      <sz val="11"/>
      <name val="Calibri"/>
      <family val="2"/>
      <scheme val="minor"/>
    </font>
    <font>
      <sz val="11"/>
      <color theme="1"/>
      <name val="Gill Sans MT"/>
      <family val="2"/>
    </font>
  </fonts>
  <fills count="15">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rgb="FFFF0000"/>
        <bgColor indexed="64"/>
      </patternFill>
    </fill>
    <fill>
      <patternFill patternType="solid">
        <fgColor theme="0"/>
        <bgColor indexed="64"/>
      </patternFill>
    </fill>
    <fill>
      <patternFill patternType="solid">
        <fgColor theme="8" tint="0.79998168889431442"/>
        <bgColor indexed="64"/>
      </patternFill>
    </fill>
    <fill>
      <patternFill patternType="solid">
        <fgColor rgb="FFCCCCFF"/>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rgb="FF9999FF"/>
        <bgColor indexed="64"/>
      </patternFill>
    </fill>
    <fill>
      <patternFill patternType="solid">
        <fgColor theme="7" tint="0.59999389629810485"/>
        <bgColor indexed="64"/>
      </patternFill>
    </fill>
    <fill>
      <patternFill patternType="solid">
        <fgColor theme="8"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1">
    <xf numFmtId="0" fontId="0" fillId="0" borderId="0"/>
  </cellStyleXfs>
  <cellXfs count="118">
    <xf numFmtId="0" fontId="0" fillId="0" borderId="0" xfId="0"/>
    <xf numFmtId="0" fontId="0" fillId="0" borderId="1" xfId="0" applyBorder="1"/>
    <xf numFmtId="0" fontId="2" fillId="0" borderId="1" xfId="0" applyFont="1" applyBorder="1"/>
    <xf numFmtId="0" fontId="0" fillId="0" borderId="1" xfId="0" applyBorder="1" applyAlignment="1">
      <alignment wrapText="1"/>
    </xf>
    <xf numFmtId="0" fontId="4" fillId="0" borderId="1" xfId="0" applyFont="1" applyBorder="1" applyAlignment="1">
      <alignment vertical="center" wrapText="1"/>
    </xf>
    <xf numFmtId="164" fontId="0" fillId="0" borderId="0" xfId="0" applyNumberFormat="1"/>
    <xf numFmtId="0" fontId="0" fillId="0" borderId="0" xfId="0" applyAlignment="1">
      <alignment vertical="center" wrapText="1"/>
    </xf>
    <xf numFmtId="0" fontId="5" fillId="0" borderId="0" xfId="0" applyFont="1" applyAlignment="1">
      <alignment vertical="center"/>
    </xf>
    <xf numFmtId="0" fontId="3" fillId="0" borderId="0" xfId="0" applyFont="1" applyAlignment="1">
      <alignment vertical="center" wrapText="1"/>
    </xf>
    <xf numFmtId="0" fontId="0" fillId="5" borderId="0" xfId="0" applyFill="1"/>
    <xf numFmtId="0" fontId="2" fillId="5" borderId="1" xfId="0" applyFont="1" applyFill="1" applyBorder="1" applyAlignment="1">
      <alignment horizontal="center" wrapText="1"/>
    </xf>
    <xf numFmtId="164" fontId="2" fillId="5" borderId="1" xfId="0" applyNumberFormat="1" applyFont="1" applyFill="1" applyBorder="1" applyAlignment="1">
      <alignment horizontal="center" wrapText="1"/>
    </xf>
    <xf numFmtId="0" fontId="0" fillId="5" borderId="1" xfId="0" applyFill="1" applyBorder="1"/>
    <xf numFmtId="164" fontId="0" fillId="5" borderId="0" xfId="0" applyNumberFormat="1" applyFill="1"/>
    <xf numFmtId="0" fontId="4" fillId="5" borderId="0" xfId="0" applyFont="1" applyFill="1" applyAlignment="1">
      <alignment vertical="center" wrapText="1"/>
    </xf>
    <xf numFmtId="0" fontId="3" fillId="5" borderId="0" xfId="0" applyFont="1" applyFill="1" applyAlignment="1">
      <alignment vertical="center" wrapText="1"/>
    </xf>
    <xf numFmtId="164" fontId="6" fillId="0" borderId="7" xfId="0" applyNumberFormat="1" applyFont="1" applyBorder="1" applyAlignment="1">
      <alignment horizontal="right" vertical="center" wrapText="1"/>
    </xf>
    <xf numFmtId="0" fontId="2" fillId="5" borderId="1" xfId="0" applyFont="1" applyFill="1" applyBorder="1"/>
    <xf numFmtId="0" fontId="9" fillId="0" borderId="0" xfId="0" applyFont="1"/>
    <xf numFmtId="164" fontId="11" fillId="0" borderId="7" xfId="0" applyNumberFormat="1" applyFont="1" applyBorder="1" applyAlignment="1">
      <alignment horizontal="right" vertical="center" wrapText="1"/>
    </xf>
    <xf numFmtId="0" fontId="0" fillId="0" borderId="9" xfId="0" applyBorder="1" applyAlignment="1">
      <alignment wrapText="1"/>
    </xf>
    <xf numFmtId="0" fontId="0" fillId="0" borderId="0" xfId="0" applyAlignment="1">
      <alignment wrapText="1"/>
    </xf>
    <xf numFmtId="0" fontId="0" fillId="0" borderId="0" xfId="0" applyAlignment="1">
      <alignment horizontal="left"/>
    </xf>
    <xf numFmtId="0" fontId="0" fillId="0" borderId="0" xfId="0" applyAlignment="1">
      <alignment vertical="center"/>
    </xf>
    <xf numFmtId="0" fontId="0" fillId="4" borderId="0" xfId="0" applyFill="1" applyAlignment="1">
      <alignment wrapText="1"/>
    </xf>
    <xf numFmtId="164" fontId="8" fillId="8" borderId="7" xfId="0" applyNumberFormat="1" applyFont="1" applyFill="1" applyBorder="1" applyAlignment="1">
      <alignment wrapText="1"/>
    </xf>
    <xf numFmtId="164" fontId="9" fillId="0" borderId="7" xfId="0" applyNumberFormat="1" applyFont="1" applyBorder="1" applyAlignment="1">
      <alignment wrapText="1"/>
    </xf>
    <xf numFmtId="0" fontId="8" fillId="8" borderId="10" xfId="0" applyFont="1" applyFill="1" applyBorder="1" applyAlignment="1">
      <alignment wrapText="1"/>
    </xf>
    <xf numFmtId="164" fontId="8" fillId="8" borderId="11" xfId="0" applyNumberFormat="1" applyFont="1" applyFill="1" applyBorder="1" applyAlignment="1">
      <alignment wrapText="1"/>
    </xf>
    <xf numFmtId="0" fontId="10" fillId="0" borderId="12" xfId="0" applyFont="1" applyBorder="1" applyAlignment="1">
      <alignment vertical="center" wrapText="1"/>
    </xf>
    <xf numFmtId="164" fontId="9" fillId="0" borderId="13" xfId="0" applyNumberFormat="1" applyFont="1" applyBorder="1"/>
    <xf numFmtId="0" fontId="9" fillId="0" borderId="12" xfId="0" applyFont="1" applyBorder="1" applyAlignment="1">
      <alignment vertical="center" wrapText="1"/>
    </xf>
    <xf numFmtId="0" fontId="9" fillId="0" borderId="12" xfId="0" applyFont="1" applyBorder="1"/>
    <xf numFmtId="164" fontId="9" fillId="0" borderId="16" xfId="0" applyNumberFormat="1" applyFont="1" applyBorder="1"/>
    <xf numFmtId="164" fontId="0" fillId="0" borderId="0" xfId="0" applyNumberFormat="1" applyAlignment="1">
      <alignment wrapText="1"/>
    </xf>
    <xf numFmtId="0" fontId="4" fillId="0" borderId="1" xfId="0" applyFont="1" applyBorder="1"/>
    <xf numFmtId="164" fontId="2" fillId="0" borderId="1" xfId="0" applyNumberFormat="1" applyFont="1" applyBorder="1" applyAlignment="1">
      <alignment wrapText="1"/>
    </xf>
    <xf numFmtId="164" fontId="2" fillId="0" borderId="7" xfId="0" applyNumberFormat="1" applyFont="1" applyBorder="1" applyAlignment="1">
      <alignment wrapText="1"/>
    </xf>
    <xf numFmtId="164" fontId="2" fillId="0" borderId="4" xfId="0" applyNumberFormat="1" applyFont="1" applyBorder="1" applyAlignment="1">
      <alignment wrapText="1"/>
    </xf>
    <xf numFmtId="164" fontId="2" fillId="0" borderId="0" xfId="0" applyNumberFormat="1" applyFont="1" applyAlignment="1">
      <alignment wrapText="1"/>
    </xf>
    <xf numFmtId="164" fontId="0" fillId="0" borderId="1" xfId="0" applyNumberFormat="1" applyBorder="1" applyAlignment="1">
      <alignment wrapText="1"/>
    </xf>
    <xf numFmtId="164" fontId="2" fillId="3" borderId="7" xfId="0" applyNumberFormat="1" applyFont="1" applyFill="1" applyBorder="1" applyAlignment="1">
      <alignment wrapText="1"/>
    </xf>
    <xf numFmtId="164" fontId="2" fillId="3" borderId="1" xfId="0" applyNumberFormat="1" applyFont="1" applyFill="1" applyBorder="1" applyAlignment="1">
      <alignment wrapText="1"/>
    </xf>
    <xf numFmtId="164" fontId="0" fillId="2" borderId="1" xfId="0" applyNumberFormat="1" applyFill="1" applyBorder="1"/>
    <xf numFmtId="164" fontId="0" fillId="2" borderId="8" xfId="0" applyNumberFormat="1" applyFill="1" applyBorder="1"/>
    <xf numFmtId="164" fontId="13" fillId="2" borderId="1" xfId="0" applyNumberFormat="1" applyFont="1" applyFill="1" applyBorder="1"/>
    <xf numFmtId="164" fontId="1" fillId="0" borderId="1" xfId="0" applyNumberFormat="1" applyFont="1" applyBorder="1"/>
    <xf numFmtId="164" fontId="12" fillId="0" borderId="1" xfId="0" applyNumberFormat="1" applyFont="1" applyBorder="1"/>
    <xf numFmtId="164" fontId="1" fillId="0" borderId="0" xfId="0" applyNumberFormat="1" applyFont="1"/>
    <xf numFmtId="1" fontId="0" fillId="0" borderId="0" xfId="0" applyNumberFormat="1"/>
    <xf numFmtId="164" fontId="1" fillId="0" borderId="2" xfId="0" applyNumberFormat="1" applyFont="1" applyBorder="1"/>
    <xf numFmtId="164" fontId="13" fillId="2" borderId="3" xfId="0" applyNumberFormat="1" applyFont="1" applyFill="1" applyBorder="1"/>
    <xf numFmtId="0" fontId="3" fillId="0" borderId="1" xfId="0" applyFont="1" applyBorder="1" applyAlignment="1">
      <alignment horizontal="right" vertical="center" wrapText="1"/>
    </xf>
    <xf numFmtId="0" fontId="3" fillId="0" borderId="0" xfId="0" applyFont="1"/>
    <xf numFmtId="164" fontId="13" fillId="3" borderId="1" xfId="0" applyNumberFormat="1" applyFont="1" applyFill="1" applyBorder="1" applyAlignment="1">
      <alignment wrapText="1"/>
    </xf>
    <xf numFmtId="0" fontId="0" fillId="5" borderId="1" xfId="0" applyFill="1" applyBorder="1" applyAlignment="1">
      <alignment horizontal="right" wrapText="1"/>
    </xf>
    <xf numFmtId="0" fontId="0" fillId="5" borderId="1" xfId="0" applyFill="1" applyBorder="1" applyAlignment="1">
      <alignment wrapText="1"/>
    </xf>
    <xf numFmtId="164" fontId="0" fillId="5" borderId="1" xfId="0" applyNumberFormat="1" applyFill="1" applyBorder="1" applyAlignment="1">
      <alignment horizontal="right" wrapText="1"/>
    </xf>
    <xf numFmtId="164" fontId="9" fillId="0" borderId="0" xfId="0" applyNumberFormat="1" applyFont="1" applyAlignment="1">
      <alignment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0" fillId="7" borderId="1" xfId="0" applyFill="1" applyBorder="1"/>
    <xf numFmtId="0" fontId="0" fillId="9" borderId="1" xfId="0" applyFill="1" applyBorder="1"/>
    <xf numFmtId="0" fontId="0" fillId="9" borderId="5" xfId="0" applyFill="1" applyBorder="1" applyProtection="1">
      <protection locked="0"/>
    </xf>
    <xf numFmtId="0" fontId="0" fillId="10" borderId="1" xfId="0" applyFill="1" applyBorder="1"/>
    <xf numFmtId="0" fontId="0" fillId="6" borderId="1" xfId="0" applyFill="1" applyBorder="1"/>
    <xf numFmtId="0" fontId="0" fillId="10" borderId="2" xfId="0" applyFill="1" applyBorder="1" applyAlignment="1" applyProtection="1">
      <alignment wrapText="1"/>
      <protection locked="0"/>
    </xf>
    <xf numFmtId="0" fontId="0" fillId="6" borderId="2" xfId="0" applyFill="1" applyBorder="1" applyProtection="1">
      <protection locked="0"/>
    </xf>
    <xf numFmtId="164" fontId="0" fillId="9" borderId="7" xfId="0" applyNumberFormat="1" applyFill="1" applyBorder="1" applyAlignment="1">
      <alignment horizontal="right" wrapText="1"/>
    </xf>
    <xf numFmtId="164" fontId="0" fillId="7" borderId="7" xfId="0" applyNumberFormat="1" applyFill="1" applyBorder="1" applyAlignment="1">
      <alignment horizontal="right" wrapText="1"/>
    </xf>
    <xf numFmtId="164" fontId="0" fillId="10" borderId="7" xfId="0" applyNumberFormat="1" applyFill="1" applyBorder="1" applyAlignment="1">
      <alignment horizontal="right" wrapText="1"/>
    </xf>
    <xf numFmtId="164" fontId="0" fillId="6" borderId="7" xfId="0" applyNumberFormat="1" applyFill="1" applyBorder="1" applyAlignment="1">
      <alignment horizontal="right" wrapText="1"/>
    </xf>
    <xf numFmtId="0" fontId="0" fillId="5" borderId="3" xfId="0" applyFill="1" applyBorder="1" applyAlignment="1">
      <alignment horizontal="right" wrapText="1"/>
    </xf>
    <xf numFmtId="164" fontId="2" fillId="5" borderId="22" xfId="0" applyNumberFormat="1" applyFont="1" applyFill="1" applyBorder="1"/>
    <xf numFmtId="165" fontId="0" fillId="11" borderId="23" xfId="0" applyNumberFormat="1" applyFill="1" applyBorder="1" applyProtection="1">
      <protection locked="0"/>
    </xf>
    <xf numFmtId="0" fontId="0" fillId="12" borderId="20" xfId="0" applyFill="1" applyBorder="1" applyAlignment="1" applyProtection="1">
      <alignment horizontal="right" wrapText="1"/>
      <protection locked="0"/>
    </xf>
    <xf numFmtId="165" fontId="0" fillId="13" borderId="20" xfId="0" applyNumberFormat="1" applyFill="1" applyBorder="1" applyProtection="1">
      <protection locked="0"/>
    </xf>
    <xf numFmtId="165" fontId="0" fillId="14" borderId="20" xfId="0" applyNumberFormat="1" applyFill="1" applyBorder="1" applyProtection="1">
      <protection locked="0"/>
    </xf>
    <xf numFmtId="165" fontId="0" fillId="14" borderId="21" xfId="0" applyNumberFormat="1" applyFill="1" applyBorder="1" applyProtection="1">
      <protection locked="0"/>
    </xf>
    <xf numFmtId="0" fontId="0" fillId="5" borderId="0" xfId="0" applyFill="1" applyAlignment="1">
      <alignment wrapText="1"/>
    </xf>
    <xf numFmtId="0" fontId="15" fillId="0" borderId="15" xfId="0" applyFont="1" applyBorder="1" applyAlignment="1">
      <alignment vertical="center" wrapText="1"/>
    </xf>
    <xf numFmtId="0" fontId="15" fillId="0" borderId="12" xfId="0" applyFont="1" applyBorder="1" applyAlignment="1">
      <alignment vertical="center" wrapText="1"/>
    </xf>
    <xf numFmtId="0" fontId="15" fillId="0" borderId="14" xfId="0" applyFont="1" applyBorder="1" applyAlignment="1">
      <alignment vertical="center" wrapText="1"/>
    </xf>
    <xf numFmtId="0" fontId="0" fillId="7" borderId="2" xfId="0" applyFill="1" applyBorder="1" applyProtection="1">
      <protection locked="0"/>
    </xf>
    <xf numFmtId="164" fontId="16" fillId="0" borderId="1" xfId="0" applyNumberFormat="1" applyFont="1" applyBorder="1" applyAlignment="1">
      <alignment wrapText="1"/>
    </xf>
    <xf numFmtId="164" fontId="2" fillId="0" borderId="2" xfId="0" applyNumberFormat="1" applyFont="1" applyBorder="1" applyAlignment="1">
      <alignment wrapText="1"/>
    </xf>
    <xf numFmtId="2" fontId="2" fillId="0" borderId="1" xfId="0" applyNumberFormat="1" applyFont="1" applyBorder="1" applyAlignment="1">
      <alignment wrapText="1"/>
    </xf>
    <xf numFmtId="0" fontId="2" fillId="0" borderId="1" xfId="0" applyFont="1" applyBorder="1" applyAlignment="1">
      <alignment wrapText="1"/>
    </xf>
    <xf numFmtId="0" fontId="17" fillId="0" borderId="0" xfId="0" applyFont="1" applyAlignment="1">
      <alignment vertical="center"/>
    </xf>
    <xf numFmtId="164" fontId="13" fillId="3" borderId="31" xfId="0" applyNumberFormat="1" applyFont="1" applyFill="1" applyBorder="1" applyAlignment="1">
      <alignment wrapText="1"/>
    </xf>
    <xf numFmtId="2" fontId="13" fillId="3" borderId="1" xfId="0" applyNumberFormat="1" applyFont="1" applyFill="1" applyBorder="1" applyAlignment="1">
      <alignment wrapText="1"/>
    </xf>
    <xf numFmtId="164" fontId="13" fillId="2" borderId="31" xfId="0" applyNumberFormat="1" applyFont="1" applyFill="1" applyBorder="1"/>
    <xf numFmtId="2" fontId="13" fillId="2" borderId="1" xfId="0" applyNumberFormat="1" applyFont="1" applyFill="1" applyBorder="1"/>
    <xf numFmtId="2" fontId="13" fillId="2" borderId="3" xfId="0" applyNumberFormat="1" applyFont="1" applyFill="1" applyBorder="1"/>
    <xf numFmtId="0" fontId="1" fillId="0" borderId="2" xfId="0" applyFont="1" applyBorder="1"/>
    <xf numFmtId="2" fontId="1" fillId="0" borderId="1" xfId="0" applyNumberFormat="1" applyFont="1" applyBorder="1"/>
    <xf numFmtId="0" fontId="1" fillId="0" borderId="1" xfId="0" applyFont="1" applyBorder="1"/>
    <xf numFmtId="0" fontId="1" fillId="0" borderId="7" xfId="0" applyFont="1" applyBorder="1"/>
    <xf numFmtId="1" fontId="2" fillId="0" borderId="0" xfId="0" applyNumberFormat="1" applyFont="1"/>
    <xf numFmtId="0" fontId="2" fillId="0" borderId="0" xfId="0" applyFont="1" applyAlignment="1">
      <alignment horizontal="center" vertical="center" textRotation="90"/>
    </xf>
    <xf numFmtId="0" fontId="2" fillId="0" borderId="17" xfId="0" applyFont="1" applyBorder="1" applyAlignment="1">
      <alignment horizontal="center" vertical="center" textRotation="90"/>
    </xf>
    <xf numFmtId="0" fontId="0" fillId="0" borderId="1" xfId="0" applyBorder="1" applyAlignment="1">
      <alignment horizontal="center" wrapText="1"/>
    </xf>
    <xf numFmtId="0" fontId="0" fillId="0" borderId="3" xfId="0" applyBorder="1" applyAlignment="1">
      <alignment horizontal="center" wrapText="1"/>
    </xf>
    <xf numFmtId="0" fontId="0" fillId="0" borderId="6" xfId="0" applyBorder="1" applyAlignment="1">
      <alignment horizontal="left"/>
    </xf>
    <xf numFmtId="0" fontId="0" fillId="8" borderId="24" xfId="0" applyFill="1" applyBorder="1" applyAlignment="1">
      <alignment horizontal="center" vertical="center" wrapText="1"/>
    </xf>
    <xf numFmtId="0" fontId="0" fillId="8" borderId="25" xfId="0" applyFill="1" applyBorder="1" applyAlignment="1">
      <alignment horizontal="center" vertical="center" wrapText="1"/>
    </xf>
    <xf numFmtId="0" fontId="0" fillId="8" borderId="26" xfId="0" applyFill="1" applyBorder="1" applyAlignment="1">
      <alignment horizontal="center" vertical="center" wrapText="1"/>
    </xf>
    <xf numFmtId="0" fontId="0" fillId="8" borderId="27" xfId="0" applyFill="1" applyBorder="1" applyAlignment="1">
      <alignment horizontal="center" vertical="center" wrapText="1"/>
    </xf>
    <xf numFmtId="0" fontId="0" fillId="8" borderId="0" xfId="0" applyFill="1" applyAlignment="1">
      <alignment horizontal="center" vertical="center" wrapText="1"/>
    </xf>
    <xf numFmtId="0" fontId="0" fillId="8" borderId="17" xfId="0" applyFill="1" applyBorder="1" applyAlignment="1">
      <alignment horizontal="center" vertical="center" wrapText="1"/>
    </xf>
    <xf numFmtId="0" fontId="0" fillId="8" borderId="28" xfId="0" applyFill="1" applyBorder="1" applyAlignment="1">
      <alignment horizontal="center" vertical="center" wrapText="1"/>
    </xf>
    <xf numFmtId="0" fontId="0" fillId="8" borderId="29" xfId="0" applyFill="1" applyBorder="1" applyAlignment="1">
      <alignment horizontal="center" vertical="center" wrapText="1"/>
    </xf>
    <xf numFmtId="0" fontId="0" fillId="8" borderId="30" xfId="0" applyFill="1" applyBorder="1" applyAlignment="1">
      <alignment horizontal="center" vertical="center" wrapText="1"/>
    </xf>
    <xf numFmtId="0" fontId="2" fillId="8" borderId="0" xfId="0" applyFont="1" applyFill="1" applyAlignment="1">
      <alignment horizontal="center" vertical="center" textRotation="90"/>
    </xf>
    <xf numFmtId="0" fontId="2" fillId="5" borderId="0" xfId="0" applyFont="1" applyFill="1" applyAlignment="1">
      <alignment horizontal="center" vertical="center" wrapText="1"/>
    </xf>
    <xf numFmtId="0" fontId="14" fillId="5" borderId="0" xfId="0" applyFont="1" applyFill="1" applyAlignment="1">
      <alignment horizontal="center" vertical="top" wrapText="1"/>
    </xf>
    <xf numFmtId="0" fontId="0" fillId="5" borderId="0" xfId="0" applyFill="1" applyAlignment="1">
      <alignment horizontal="center" vertical="top" wrapText="1"/>
    </xf>
    <xf numFmtId="0" fontId="2" fillId="5" borderId="25" xfId="0" applyFont="1" applyFill="1" applyBorder="1" applyAlignment="1">
      <alignment horizontal="center" vertical="center"/>
    </xf>
  </cellXfs>
  <cellStyles count="1">
    <cellStyle name="Normal" xfId="0" builtinId="0"/>
  </cellStyles>
  <dxfs count="21">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9999FF"/>
      <color rgb="FFCCCC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67349</xdr:colOff>
      <xdr:row>0</xdr:row>
      <xdr:rowOff>37715</xdr:rowOff>
    </xdr:from>
    <xdr:to>
      <xdr:col>10</xdr:col>
      <xdr:colOff>495973</xdr:colOff>
      <xdr:row>48</xdr:row>
      <xdr:rowOff>125076</xdr:rowOff>
    </xdr:to>
    <xdr:sp macro="" textlink="">
      <xdr:nvSpPr>
        <xdr:cNvPr id="2" name="TextBox 1">
          <a:extLst>
            <a:ext uri="{FF2B5EF4-FFF2-40B4-BE49-F238E27FC236}">
              <a16:creationId xmlns:a16="http://schemas.microsoft.com/office/drawing/2014/main" id="{E4C7BB9A-D5C8-433C-BA0D-D417EC34862F}"/>
            </a:ext>
          </a:extLst>
        </xdr:cNvPr>
        <xdr:cNvSpPr txBox="1"/>
      </xdr:nvSpPr>
      <xdr:spPr>
        <a:xfrm>
          <a:off x="6426970" y="37715"/>
          <a:ext cx="3459306" cy="6293043"/>
        </a:xfrm>
        <a:prstGeom prst="rect">
          <a:avLst/>
        </a:prstGeom>
        <a:solidFill>
          <a:schemeClr val="accent2">
            <a:lumMod val="40000"/>
            <a:lumOff val="60000"/>
          </a:schemeClr>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How to</a:t>
          </a:r>
          <a:r>
            <a:rPr lang="en-GB" sz="1100" b="1" baseline="0">
              <a:solidFill>
                <a:schemeClr val="dk1"/>
              </a:solidFill>
              <a:effectLst/>
              <a:latin typeface="+mn-lt"/>
              <a:ea typeface="+mn-ea"/>
              <a:cs typeface="+mn-cs"/>
            </a:rPr>
            <a:t> use:</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1. </a:t>
          </a:r>
          <a:r>
            <a:rPr lang="en-GB" sz="1100" baseline="0">
              <a:solidFill>
                <a:schemeClr val="dk1"/>
              </a:solidFill>
              <a:effectLst/>
              <a:latin typeface="+mn-lt"/>
              <a:ea typeface="+mn-ea"/>
              <a:cs typeface="+mn-cs"/>
            </a:rPr>
            <a:t>Select the fragrance using the dropdown box.</a:t>
          </a:r>
          <a:endParaRPr lang="en-GB" sz="11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2. </a:t>
          </a:r>
          <a:r>
            <a:rPr lang="en-GB" sz="1100" baseline="0">
              <a:solidFill>
                <a:schemeClr val="dk1"/>
              </a:solidFill>
              <a:effectLst/>
              <a:latin typeface="+mn-lt"/>
              <a:ea typeface="+mn-ea"/>
              <a:cs typeface="+mn-cs"/>
            </a:rPr>
            <a:t>Enter the grams of fragrance used in the weight column (highlighted).</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3. Select the Botanicals using the dropdown boxes.</a:t>
          </a:r>
        </a:p>
        <a:p>
          <a:r>
            <a:rPr lang="en-GB" sz="1100" baseline="0">
              <a:solidFill>
                <a:schemeClr val="dk1"/>
              </a:solidFill>
              <a:effectLst/>
              <a:latin typeface="+mn-lt"/>
              <a:ea typeface="+mn-ea"/>
              <a:cs typeface="+mn-cs"/>
            </a:rPr>
            <a:t>4. Enter the grams botanicals used in the weight column (highlighted).</a:t>
          </a:r>
        </a:p>
        <a:p>
          <a:r>
            <a:rPr lang="en-GB" sz="1100" baseline="0">
              <a:solidFill>
                <a:schemeClr val="dk1"/>
              </a:solidFill>
              <a:effectLst/>
              <a:latin typeface="+mn-lt"/>
              <a:ea typeface="+mn-ea"/>
              <a:cs typeface="+mn-cs"/>
            </a:rPr>
            <a:t>5. Select the colours used from the drop down box.</a:t>
          </a:r>
          <a:endParaRPr lang="en-GB">
            <a:effectLst/>
          </a:endParaRPr>
        </a:p>
        <a:p>
          <a:r>
            <a:rPr lang="en-GB" sz="1100" baseline="0">
              <a:solidFill>
                <a:schemeClr val="dk1"/>
              </a:solidFill>
              <a:effectLst/>
              <a:latin typeface="+mn-lt"/>
              <a:ea typeface="+mn-ea"/>
              <a:cs typeface="+mn-cs"/>
            </a:rPr>
            <a:t>6. Enter the grams of the colours used in the weight column (highlighted).</a:t>
          </a:r>
          <a:endParaRPr lang="en-GB">
            <a:effectLst/>
          </a:endParaRPr>
        </a:p>
        <a:p>
          <a:pPr eaLnBrk="1" fontAlgn="auto" latinLnBrk="0" hangingPunct="1"/>
          <a:r>
            <a:rPr lang="en-GB">
              <a:effectLst/>
            </a:rPr>
            <a:t>7.</a:t>
          </a:r>
          <a:r>
            <a:rPr lang="en-GB" baseline="0">
              <a:effectLst/>
            </a:rPr>
            <a:t> </a:t>
          </a:r>
          <a:r>
            <a:rPr lang="en-GB" sz="1100" baseline="0">
              <a:solidFill>
                <a:schemeClr val="dk1"/>
              </a:solidFill>
              <a:effectLst/>
              <a:latin typeface="+mn-lt"/>
              <a:ea typeface="+mn-ea"/>
              <a:cs typeface="+mn-cs"/>
            </a:rPr>
            <a:t>Select the the micas used from the drop down box.</a:t>
          </a:r>
          <a:endParaRPr lang="en-GB">
            <a:effectLst/>
          </a:endParaRPr>
        </a:p>
        <a:p>
          <a:r>
            <a:rPr lang="en-GB" sz="1100" baseline="0">
              <a:solidFill>
                <a:schemeClr val="dk1"/>
              </a:solidFill>
              <a:effectLst/>
              <a:latin typeface="+mn-lt"/>
              <a:ea typeface="+mn-ea"/>
              <a:cs typeface="+mn-cs"/>
            </a:rPr>
            <a:t>8. Enter the grams of the micas used in the weight column (highlighted).</a:t>
          </a:r>
          <a:endParaRPr lang="en-GB">
            <a:effectLst/>
          </a:endParaRPr>
        </a:p>
        <a:p>
          <a:pPr eaLnBrk="1" fontAlgn="auto" latinLnBrk="0" hangingPunct="1"/>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chemeClr val="dk1"/>
              </a:solidFill>
              <a:effectLst/>
              <a:latin typeface="+mn-lt"/>
              <a:ea typeface="+mn-ea"/>
              <a:cs typeface="+mn-cs"/>
            </a:rPr>
            <a:t>Make sure that you start with 'none' in all your drop down boxes before you start with your selections.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Use the INCI helper on the next tab to help you with your ingredient percentages and allergen levels. Ingredients above 1% must be listed in decending order. Followed by ingredients under 1%. Colours may be placed at the end if you prefer.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Example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ysClr val="windowText" lastClr="000000"/>
              </a:solidFill>
              <a:effectLst/>
              <a:latin typeface="+mn-lt"/>
              <a:ea typeface="+mn-ea"/>
              <a:cs typeface="+mn-cs"/>
            </a:rPr>
            <a:t>Ingredients:</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solidFill>
                <a:schemeClr val="dk1"/>
              </a:solidFill>
              <a:effectLst/>
              <a:latin typeface="+mn-lt"/>
              <a:ea typeface="+mn-ea"/>
              <a:cs typeface="+mn-cs"/>
            </a:rPr>
            <a:t>Sodium Bicarbonate,</a:t>
          </a:r>
          <a:r>
            <a:rPr lang="en-GB"/>
            <a:t> </a:t>
          </a:r>
          <a:r>
            <a:rPr lang="en-GB" sz="1100" b="0" i="0" u="none" strike="noStrike">
              <a:solidFill>
                <a:schemeClr val="dk1"/>
              </a:solidFill>
              <a:effectLst/>
              <a:latin typeface="+mn-lt"/>
              <a:ea typeface="+mn-ea"/>
              <a:cs typeface="+mn-cs"/>
            </a:rPr>
            <a:t>Citric Acid,</a:t>
          </a:r>
          <a:r>
            <a:rPr lang="en-GB"/>
            <a:t> </a:t>
          </a:r>
          <a:r>
            <a:rPr lang="en-GB" sz="1100" b="0" i="0" u="none" strike="noStrike">
              <a:solidFill>
                <a:schemeClr val="dk1"/>
              </a:solidFill>
              <a:effectLst/>
              <a:latin typeface="+mn-lt"/>
              <a:ea typeface="+mn-ea"/>
              <a:cs typeface="+mn-cs"/>
            </a:rPr>
            <a:t>Disodium Lauryl Sulfosuccinate,</a:t>
          </a:r>
          <a:r>
            <a:rPr lang="en-GB"/>
            <a:t> </a:t>
          </a:r>
          <a:r>
            <a:rPr lang="en-GB" sz="1100" b="0" i="0" u="none" strike="noStrike">
              <a:solidFill>
                <a:schemeClr val="dk1"/>
              </a:solidFill>
              <a:effectLst/>
              <a:latin typeface="+mn-lt"/>
              <a:ea typeface="+mn-ea"/>
              <a:cs typeface="+mn-cs"/>
            </a:rPr>
            <a:t>Oryza Sativa (Rice) Bran Oil,</a:t>
          </a:r>
          <a:r>
            <a:rPr lang="en-GB"/>
            <a:t> </a:t>
          </a:r>
          <a:r>
            <a:rPr lang="en-GB" sz="1100" b="0" i="0" u="none" strike="noStrike">
              <a:solidFill>
                <a:schemeClr val="dk1"/>
              </a:solidFill>
              <a:effectLst/>
              <a:latin typeface="+mn-lt"/>
              <a:ea typeface="+mn-ea"/>
              <a:cs typeface="+mn-cs"/>
            </a:rPr>
            <a:t>Polysorbate 80,</a:t>
          </a:r>
          <a:r>
            <a:rPr lang="en-GB"/>
            <a:t> </a:t>
          </a:r>
          <a:r>
            <a:rPr lang="en-GB" sz="1100" b="0" i="0" u="none" strike="noStrike">
              <a:solidFill>
                <a:schemeClr val="dk1"/>
              </a:solidFill>
              <a:effectLst/>
              <a:latin typeface="+mn-lt"/>
              <a:ea typeface="+mn-ea"/>
              <a:cs typeface="+mn-cs"/>
            </a:rPr>
            <a:t>Parfum,</a:t>
          </a:r>
          <a:r>
            <a:rPr lang="en-GB" sz="1100" b="0" i="0" u="none" strike="noStrike" baseline="0">
              <a:solidFill>
                <a:schemeClr val="dk1"/>
              </a:solidFill>
              <a:effectLst/>
              <a:latin typeface="+mn-lt"/>
              <a:ea typeface="+mn-ea"/>
              <a:cs typeface="+mn-cs"/>
            </a:rPr>
            <a:t> (ingredients under 1% in any order after).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Allergens that are over 0.01% will require placing on the ingredient label. These will be highlighted in the 'INCI Helper' tab.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ysClr val="windowText" lastClr="000000"/>
              </a:solidFill>
              <a:effectLst/>
              <a:latin typeface="+mn-lt"/>
              <a:ea typeface="+mn-ea"/>
              <a:cs typeface="+mn-cs"/>
            </a:rPr>
            <a:t>For colours, no more than 0.5% in total/combination may be used.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0" baseline="0">
            <a:solidFill>
              <a:sysClr val="windowText" lastClr="000000"/>
            </a:solidFill>
            <a:effectLst/>
            <a:latin typeface="+mn-lt"/>
            <a:ea typeface="+mn-ea"/>
            <a:cs typeface="+mn-cs"/>
          </a:endParaRPr>
        </a:p>
        <a:p>
          <a:pPr eaLnBrk="1" fontAlgn="auto" latinLnBrk="0" hangingPunct="1"/>
          <a:r>
            <a:rPr lang="en-GB" sz="1100" b="1" baseline="0">
              <a:solidFill>
                <a:sysClr val="windowText" lastClr="000000"/>
              </a:solidFill>
              <a:effectLst/>
              <a:latin typeface="+mn-lt"/>
              <a:ea typeface="+mn-ea"/>
              <a:cs typeface="+mn-cs"/>
            </a:rPr>
            <a:t>For micas, </a:t>
          </a:r>
          <a:r>
            <a:rPr lang="en-GB" sz="1100" b="1" baseline="0">
              <a:solidFill>
                <a:schemeClr val="dk1"/>
              </a:solidFill>
              <a:effectLst/>
              <a:latin typeface="+mn-lt"/>
              <a:ea typeface="+mn-ea"/>
              <a:cs typeface="+mn-cs"/>
            </a:rPr>
            <a:t>no more than 0.5%  in total/combination may be used. </a:t>
          </a: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GB" b="1">
              <a:effectLst/>
            </a:rPr>
            <a:t>Some fragrances are limited to 1%, please check on the INCI Helper Tab.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a:effectLst/>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BD239-FBAF-462F-9065-6F3B2202F221}">
  <sheetPr codeName="Sheet1"/>
  <dimension ref="A1:L61"/>
  <sheetViews>
    <sheetView showGridLines="0" topLeftCell="B1" zoomScale="99" zoomScaleNormal="99" workbookViewId="0">
      <selection activeCell="B10" sqref="B10"/>
    </sheetView>
  </sheetViews>
  <sheetFormatPr defaultRowHeight="15" x14ac:dyDescent="0.25"/>
  <cols>
    <col min="1" max="1" width="15.28515625" customWidth="1"/>
    <col min="2" max="2" width="31.140625" bestFit="1" customWidth="1"/>
    <col min="3" max="3" width="11" style="5" bestFit="1" customWidth="1"/>
    <col min="4" max="4" width="11" bestFit="1" customWidth="1"/>
    <col min="5" max="5" width="33.85546875" customWidth="1"/>
  </cols>
  <sheetData>
    <row r="1" spans="1:12" x14ac:dyDescent="0.25">
      <c r="A1" s="9"/>
      <c r="B1" s="9"/>
      <c r="C1" s="13"/>
      <c r="D1" s="9"/>
      <c r="E1" s="9"/>
      <c r="G1" s="9"/>
      <c r="H1" s="9"/>
      <c r="I1" s="9"/>
      <c r="J1" s="9"/>
      <c r="K1" s="9"/>
      <c r="L1" s="9"/>
    </row>
    <row r="2" spans="1:12" ht="30" x14ac:dyDescent="0.25">
      <c r="A2" s="9"/>
      <c r="B2" s="9"/>
      <c r="C2" s="10" t="s">
        <v>29</v>
      </c>
      <c r="D2" s="11" t="s">
        <v>66</v>
      </c>
      <c r="E2" s="9"/>
      <c r="F2" s="9"/>
      <c r="G2" s="9"/>
      <c r="H2" s="9"/>
      <c r="I2" s="9"/>
      <c r="J2" s="9"/>
      <c r="K2" s="9"/>
      <c r="L2" s="9"/>
    </row>
    <row r="3" spans="1:12" x14ac:dyDescent="0.25">
      <c r="A3" s="9"/>
      <c r="B3" s="12" t="s">
        <v>296</v>
      </c>
      <c r="C3" s="55">
        <v>600</v>
      </c>
      <c r="D3" s="57">
        <f t="shared" ref="D3:D33" si="0">C3/$C$34*100</f>
        <v>28.011204481792717</v>
      </c>
      <c r="E3" s="9"/>
      <c r="F3" s="9"/>
      <c r="G3" s="9"/>
      <c r="H3" s="9"/>
      <c r="I3" s="9"/>
      <c r="J3" s="9"/>
      <c r="K3" s="9"/>
      <c r="L3" s="9"/>
    </row>
    <row r="4" spans="1:12" x14ac:dyDescent="0.25">
      <c r="A4" s="9"/>
      <c r="B4" s="12" t="s">
        <v>297</v>
      </c>
      <c r="C4" s="55">
        <v>500</v>
      </c>
      <c r="D4" s="57">
        <f t="shared" si="0"/>
        <v>23.34267040149393</v>
      </c>
      <c r="E4" s="9"/>
      <c r="F4" s="9"/>
      <c r="G4" s="9"/>
      <c r="H4" s="9"/>
      <c r="I4" s="9"/>
      <c r="J4" s="9"/>
      <c r="K4" s="9"/>
      <c r="L4" s="9"/>
    </row>
    <row r="5" spans="1:12" x14ac:dyDescent="0.25">
      <c r="A5" s="9"/>
      <c r="B5" s="12" t="s">
        <v>294</v>
      </c>
      <c r="C5" s="55">
        <v>500</v>
      </c>
      <c r="D5" s="57">
        <f t="shared" si="0"/>
        <v>23.34267040149393</v>
      </c>
      <c r="E5" s="9"/>
      <c r="F5" s="9"/>
      <c r="G5" s="9"/>
      <c r="H5" s="9"/>
      <c r="I5" s="9"/>
      <c r="J5" s="9"/>
      <c r="K5" s="9"/>
      <c r="L5" s="9"/>
    </row>
    <row r="6" spans="1:12" x14ac:dyDescent="0.25">
      <c r="A6" s="9"/>
      <c r="B6" s="12" t="s">
        <v>300</v>
      </c>
      <c r="C6" s="55">
        <v>400</v>
      </c>
      <c r="D6" s="57">
        <f t="shared" si="0"/>
        <v>18.674136321195146</v>
      </c>
      <c r="E6" s="9"/>
      <c r="F6" s="9"/>
      <c r="G6" s="9"/>
      <c r="H6" s="9"/>
      <c r="I6" s="9"/>
      <c r="J6" s="9"/>
      <c r="K6" s="9"/>
      <c r="L6" s="9"/>
    </row>
    <row r="7" spans="1:12" x14ac:dyDescent="0.25">
      <c r="A7" s="9"/>
      <c r="B7" s="12" t="s">
        <v>301</v>
      </c>
      <c r="C7" s="55">
        <v>20</v>
      </c>
      <c r="D7" s="57">
        <f t="shared" si="0"/>
        <v>0.93370681605975725</v>
      </c>
      <c r="E7" s="9"/>
      <c r="F7" s="9"/>
      <c r="G7" s="9"/>
      <c r="H7" s="9"/>
      <c r="I7" s="9"/>
      <c r="J7" s="9"/>
      <c r="K7" s="9"/>
      <c r="L7" s="9"/>
    </row>
    <row r="8" spans="1:12" x14ac:dyDescent="0.25">
      <c r="A8" s="9"/>
      <c r="B8" s="12" t="s">
        <v>303</v>
      </c>
      <c r="C8" s="55">
        <v>20</v>
      </c>
      <c r="D8" s="57">
        <f t="shared" si="0"/>
        <v>0.93370681605975725</v>
      </c>
      <c r="E8" s="9"/>
      <c r="F8" s="9"/>
      <c r="G8" s="9"/>
      <c r="H8" s="9"/>
      <c r="I8" s="9"/>
      <c r="J8" s="9"/>
      <c r="K8" s="9"/>
      <c r="L8" s="9"/>
    </row>
    <row r="9" spans="1:12" ht="15.75" thickBot="1" x14ac:dyDescent="0.3">
      <c r="A9" s="9"/>
      <c r="B9" s="12" t="s">
        <v>304</v>
      </c>
      <c r="C9" s="72">
        <v>30</v>
      </c>
      <c r="D9" s="57">
        <f t="shared" si="0"/>
        <v>1.400560224089636</v>
      </c>
      <c r="E9" s="9"/>
      <c r="F9" s="9"/>
      <c r="G9" s="9"/>
      <c r="H9" s="9"/>
      <c r="I9" s="9"/>
      <c r="J9" s="9"/>
      <c r="K9" s="9"/>
      <c r="L9" s="9"/>
    </row>
    <row r="10" spans="1:12" x14ac:dyDescent="0.25">
      <c r="A10" s="62" t="s">
        <v>30</v>
      </c>
      <c r="B10" s="63" t="s">
        <v>346</v>
      </c>
      <c r="C10" s="74">
        <v>42</v>
      </c>
      <c r="D10" s="68">
        <f t="shared" si="0"/>
        <v>1.9607843137254901</v>
      </c>
      <c r="E10" s="12" t="str">
        <f>IF(D10&gt;2,"DO NOT EXCEED 2%", "ACCEPTABLE")</f>
        <v>ACCEPTABLE</v>
      </c>
      <c r="F10" s="9"/>
      <c r="G10" s="9"/>
      <c r="H10" s="9"/>
      <c r="I10" s="9"/>
      <c r="J10" s="9"/>
      <c r="K10" s="9"/>
      <c r="L10" s="9"/>
    </row>
    <row r="11" spans="1:12" x14ac:dyDescent="0.25">
      <c r="A11" s="61" t="s">
        <v>306</v>
      </c>
      <c r="B11" s="83" t="s">
        <v>311</v>
      </c>
      <c r="C11" s="75">
        <v>10</v>
      </c>
      <c r="D11" s="69">
        <f t="shared" si="0"/>
        <v>0.46685340802987862</v>
      </c>
      <c r="E11" s="56" t="str">
        <f t="shared" ref="E11:E14" si="1">IF(SUM($C$11:$C$15)&gt;10,"MUST BE UNDER 10g", "ACCEPTABLE")</f>
        <v>ACCEPTABLE</v>
      </c>
      <c r="F11" s="9"/>
      <c r="G11" s="9"/>
      <c r="H11" s="9"/>
      <c r="I11" s="9"/>
      <c r="J11" s="9"/>
      <c r="K11" s="9"/>
      <c r="L11" s="9"/>
    </row>
    <row r="12" spans="1:12" x14ac:dyDescent="0.25">
      <c r="A12" s="61" t="s">
        <v>307</v>
      </c>
      <c r="B12" s="83" t="s">
        <v>312</v>
      </c>
      <c r="C12" s="75"/>
      <c r="D12" s="69">
        <f t="shared" si="0"/>
        <v>0</v>
      </c>
      <c r="E12" s="56" t="str">
        <f t="shared" si="1"/>
        <v>ACCEPTABLE</v>
      </c>
      <c r="F12" s="9"/>
      <c r="G12" s="9"/>
      <c r="H12" s="9"/>
      <c r="I12" s="9"/>
      <c r="J12" s="9"/>
      <c r="K12" s="9"/>
      <c r="L12" s="9"/>
    </row>
    <row r="13" spans="1:12" x14ac:dyDescent="0.25">
      <c r="A13" s="61" t="s">
        <v>308</v>
      </c>
      <c r="B13" s="83" t="s">
        <v>313</v>
      </c>
      <c r="C13" s="75"/>
      <c r="D13" s="69">
        <f t="shared" si="0"/>
        <v>0</v>
      </c>
      <c r="E13" s="56" t="str">
        <f t="shared" si="1"/>
        <v>ACCEPTABLE</v>
      </c>
      <c r="F13" s="9"/>
      <c r="G13" s="9"/>
      <c r="H13" s="9"/>
      <c r="I13" s="9"/>
      <c r="J13" s="9"/>
      <c r="K13" s="9"/>
      <c r="L13" s="9"/>
    </row>
    <row r="14" spans="1:12" x14ac:dyDescent="0.25">
      <c r="A14" s="61" t="s">
        <v>309</v>
      </c>
      <c r="B14" s="83" t="s">
        <v>314</v>
      </c>
      <c r="C14" s="75"/>
      <c r="D14" s="69">
        <f t="shared" si="0"/>
        <v>0</v>
      </c>
      <c r="E14" s="56" t="str">
        <f t="shared" si="1"/>
        <v>ACCEPTABLE</v>
      </c>
      <c r="F14" s="9"/>
      <c r="G14" s="9"/>
      <c r="H14" s="9"/>
      <c r="I14" s="9"/>
      <c r="J14" s="9"/>
      <c r="K14" s="9"/>
      <c r="L14" s="9"/>
    </row>
    <row r="15" spans="1:12" x14ac:dyDescent="0.25">
      <c r="A15" s="61" t="s">
        <v>310</v>
      </c>
      <c r="B15" s="83" t="s">
        <v>315</v>
      </c>
      <c r="C15" s="75"/>
      <c r="D15" s="69">
        <f t="shared" si="0"/>
        <v>0</v>
      </c>
      <c r="E15" s="56" t="str">
        <f>IF(SUM($C$11:$C$15)&gt;10,"MUST BE UNDER 10g", "ACCEPTABLE")</f>
        <v>ACCEPTABLE</v>
      </c>
      <c r="F15" s="9"/>
      <c r="G15" s="9"/>
      <c r="H15" s="9"/>
      <c r="I15" s="9"/>
      <c r="J15" s="9"/>
      <c r="K15" s="9"/>
      <c r="L15" s="9"/>
    </row>
    <row r="16" spans="1:12" ht="15.75" x14ac:dyDescent="0.25">
      <c r="A16" s="64" t="s">
        <v>40</v>
      </c>
      <c r="B16" s="66" t="s">
        <v>31</v>
      </c>
      <c r="C16" s="76">
        <v>10</v>
      </c>
      <c r="D16" s="70">
        <f t="shared" si="0"/>
        <v>0.46685340802987862</v>
      </c>
      <c r="E16" s="12" t="str">
        <f>IF(SUM($D$16:$D$23)&gt;0.5,"DO NOT EXCEED 0.5% colour in total","ACCEPTABLE")</f>
        <v>ACCEPTABLE</v>
      </c>
      <c r="F16" s="14"/>
      <c r="G16" s="9"/>
      <c r="H16" s="9"/>
      <c r="I16" s="9"/>
      <c r="J16" s="9"/>
      <c r="K16" s="9"/>
      <c r="L16" s="9"/>
    </row>
    <row r="17" spans="1:12" ht="15.75" x14ac:dyDescent="0.25">
      <c r="A17" s="64" t="s">
        <v>41</v>
      </c>
      <c r="B17" s="66" t="s">
        <v>71</v>
      </c>
      <c r="C17" s="76"/>
      <c r="D17" s="70">
        <f t="shared" si="0"/>
        <v>0</v>
      </c>
      <c r="E17" s="12" t="str">
        <f t="shared" ref="E17:E23" si="2">IF(SUM($D$16:$D$23)&gt;0.5,"DO NOT EXCEED 0.5% colour in total","ACCEPTABLE")</f>
        <v>ACCEPTABLE</v>
      </c>
      <c r="F17" s="15"/>
      <c r="G17" s="9"/>
      <c r="H17" s="9"/>
      <c r="I17" s="9"/>
      <c r="J17" s="9"/>
      <c r="K17" s="9"/>
      <c r="L17" s="9"/>
    </row>
    <row r="18" spans="1:12" ht="15.75" x14ac:dyDescent="0.25">
      <c r="A18" s="64" t="s">
        <v>42</v>
      </c>
      <c r="B18" s="66" t="s">
        <v>71</v>
      </c>
      <c r="C18" s="76"/>
      <c r="D18" s="70">
        <f t="shared" si="0"/>
        <v>0</v>
      </c>
      <c r="E18" s="12" t="str">
        <f t="shared" si="2"/>
        <v>ACCEPTABLE</v>
      </c>
      <c r="F18" s="15"/>
      <c r="G18" s="9"/>
      <c r="H18" s="9"/>
      <c r="I18" s="9"/>
      <c r="J18" s="9"/>
      <c r="K18" s="9"/>
      <c r="L18" s="9"/>
    </row>
    <row r="19" spans="1:12" ht="15.75" x14ac:dyDescent="0.25">
      <c r="A19" s="64" t="s">
        <v>172</v>
      </c>
      <c r="B19" s="66" t="s">
        <v>71</v>
      </c>
      <c r="C19" s="76"/>
      <c r="D19" s="70">
        <f t="shared" si="0"/>
        <v>0</v>
      </c>
      <c r="E19" s="12" t="str">
        <f t="shared" si="2"/>
        <v>ACCEPTABLE</v>
      </c>
      <c r="F19" s="15"/>
      <c r="G19" s="9"/>
      <c r="H19" s="9"/>
      <c r="I19" s="9"/>
      <c r="J19" s="9"/>
      <c r="K19" s="9"/>
      <c r="L19" s="9"/>
    </row>
    <row r="20" spans="1:12" ht="15.75" x14ac:dyDescent="0.25">
      <c r="A20" s="64" t="s">
        <v>173</v>
      </c>
      <c r="B20" s="66" t="s">
        <v>71</v>
      </c>
      <c r="C20" s="76"/>
      <c r="D20" s="70">
        <f t="shared" si="0"/>
        <v>0</v>
      </c>
      <c r="E20" s="12" t="str">
        <f t="shared" si="2"/>
        <v>ACCEPTABLE</v>
      </c>
      <c r="F20" s="15"/>
      <c r="G20" s="9"/>
      <c r="H20" s="9"/>
      <c r="I20" s="9"/>
      <c r="J20" s="9"/>
      <c r="K20" s="9"/>
      <c r="L20" s="9"/>
    </row>
    <row r="21" spans="1:12" ht="15.75" x14ac:dyDescent="0.25">
      <c r="A21" s="64" t="s">
        <v>174</v>
      </c>
      <c r="B21" s="66" t="s">
        <v>71</v>
      </c>
      <c r="C21" s="76"/>
      <c r="D21" s="70">
        <f t="shared" si="0"/>
        <v>0</v>
      </c>
      <c r="E21" s="12" t="str">
        <f t="shared" si="2"/>
        <v>ACCEPTABLE</v>
      </c>
      <c r="F21" s="15"/>
      <c r="G21" s="9"/>
      <c r="H21" s="9"/>
      <c r="I21" s="9"/>
      <c r="J21" s="9"/>
      <c r="K21" s="9"/>
      <c r="L21" s="9"/>
    </row>
    <row r="22" spans="1:12" ht="15.75" x14ac:dyDescent="0.25">
      <c r="A22" s="64" t="s">
        <v>175</v>
      </c>
      <c r="B22" s="66" t="s">
        <v>71</v>
      </c>
      <c r="C22" s="76"/>
      <c r="D22" s="70">
        <f t="shared" si="0"/>
        <v>0</v>
      </c>
      <c r="E22" s="12" t="str">
        <f t="shared" si="2"/>
        <v>ACCEPTABLE</v>
      </c>
      <c r="F22" s="15"/>
      <c r="G22" s="9"/>
      <c r="H22" s="9"/>
      <c r="I22" s="9"/>
      <c r="J22" s="9"/>
      <c r="K22" s="9"/>
      <c r="L22" s="9"/>
    </row>
    <row r="23" spans="1:12" ht="15.75" x14ac:dyDescent="0.25">
      <c r="A23" s="64" t="s">
        <v>193</v>
      </c>
      <c r="B23" s="66" t="s">
        <v>71</v>
      </c>
      <c r="C23" s="76"/>
      <c r="D23" s="70">
        <f t="shared" si="0"/>
        <v>0</v>
      </c>
      <c r="E23" s="12" t="str">
        <f t="shared" si="2"/>
        <v>ACCEPTABLE</v>
      </c>
      <c r="F23" s="15"/>
      <c r="G23" s="9"/>
      <c r="H23" s="9"/>
      <c r="I23" s="9"/>
      <c r="J23" s="9"/>
      <c r="K23" s="9"/>
      <c r="L23" s="9"/>
    </row>
    <row r="24" spans="1:12" ht="15.75" x14ac:dyDescent="0.25">
      <c r="A24" s="65" t="s">
        <v>43</v>
      </c>
      <c r="B24" s="67" t="s">
        <v>71</v>
      </c>
      <c r="C24" s="77">
        <v>10</v>
      </c>
      <c r="D24" s="71">
        <f t="shared" si="0"/>
        <v>0.46685340802987862</v>
      </c>
      <c r="E24" s="12" t="str">
        <f>IF(SUM($D$24:$D$33)&gt;0.5,"DO NOT EXCEED 0.5% mica in total","ACCEPTABLE")</f>
        <v>ACCEPTABLE</v>
      </c>
      <c r="F24" s="15"/>
      <c r="G24" s="9"/>
      <c r="H24" s="9"/>
      <c r="I24" s="9"/>
      <c r="J24" s="9"/>
      <c r="K24" s="9"/>
      <c r="L24" s="9"/>
    </row>
    <row r="25" spans="1:12" ht="15.75" x14ac:dyDescent="0.25">
      <c r="A25" s="65" t="s">
        <v>44</v>
      </c>
      <c r="B25" s="67" t="s">
        <v>71</v>
      </c>
      <c r="C25" s="77"/>
      <c r="D25" s="71">
        <f t="shared" si="0"/>
        <v>0</v>
      </c>
      <c r="E25" s="12" t="str">
        <f t="shared" ref="E25:E33" si="3">IF(SUM($D$24:$D$33)&gt;0.5,"DO NOT EXCEED 0.5% mica in total","ACCEPTABLE")</f>
        <v>ACCEPTABLE</v>
      </c>
      <c r="F25" s="15"/>
      <c r="G25" s="9"/>
      <c r="H25" s="9"/>
      <c r="I25" s="9"/>
      <c r="J25" s="9"/>
      <c r="K25" s="9"/>
      <c r="L25" s="9"/>
    </row>
    <row r="26" spans="1:12" ht="15.75" x14ac:dyDescent="0.25">
      <c r="A26" s="65" t="s">
        <v>45</v>
      </c>
      <c r="B26" s="67" t="s">
        <v>71</v>
      </c>
      <c r="C26" s="77"/>
      <c r="D26" s="71">
        <f t="shared" si="0"/>
        <v>0</v>
      </c>
      <c r="E26" s="12" t="str">
        <f t="shared" si="3"/>
        <v>ACCEPTABLE</v>
      </c>
      <c r="F26" s="15"/>
      <c r="G26" s="9"/>
      <c r="H26" s="9"/>
      <c r="I26" s="9"/>
      <c r="J26" s="9"/>
      <c r="K26" s="9"/>
      <c r="L26" s="9"/>
    </row>
    <row r="27" spans="1:12" ht="15.75" x14ac:dyDescent="0.25">
      <c r="A27" s="65" t="s">
        <v>176</v>
      </c>
      <c r="B27" s="67" t="s">
        <v>71</v>
      </c>
      <c r="C27" s="77"/>
      <c r="D27" s="71">
        <f t="shared" si="0"/>
        <v>0</v>
      </c>
      <c r="E27" s="12" t="str">
        <f t="shared" si="3"/>
        <v>ACCEPTABLE</v>
      </c>
      <c r="F27" s="15"/>
      <c r="G27" s="9"/>
      <c r="H27" s="9"/>
      <c r="I27" s="9"/>
      <c r="J27" s="9"/>
      <c r="K27" s="9"/>
      <c r="L27" s="9"/>
    </row>
    <row r="28" spans="1:12" ht="15.75" x14ac:dyDescent="0.25">
      <c r="A28" s="65" t="s">
        <v>177</v>
      </c>
      <c r="B28" s="67" t="s">
        <v>71</v>
      </c>
      <c r="C28" s="77"/>
      <c r="D28" s="71">
        <f t="shared" si="0"/>
        <v>0</v>
      </c>
      <c r="E28" s="12" t="str">
        <f t="shared" si="3"/>
        <v>ACCEPTABLE</v>
      </c>
      <c r="F28" s="15"/>
      <c r="G28" s="9"/>
      <c r="H28" s="9"/>
      <c r="I28" s="9"/>
      <c r="J28" s="9"/>
      <c r="K28" s="9"/>
      <c r="L28" s="9"/>
    </row>
    <row r="29" spans="1:12" ht="15.75" x14ac:dyDescent="0.25">
      <c r="A29" s="65" t="s">
        <v>178</v>
      </c>
      <c r="B29" s="67" t="s">
        <v>71</v>
      </c>
      <c r="C29" s="77"/>
      <c r="D29" s="71">
        <f t="shared" si="0"/>
        <v>0</v>
      </c>
      <c r="E29" s="12" t="str">
        <f t="shared" si="3"/>
        <v>ACCEPTABLE</v>
      </c>
      <c r="F29" s="15"/>
      <c r="G29" s="9"/>
      <c r="H29" s="9"/>
      <c r="I29" s="9"/>
      <c r="J29" s="9"/>
      <c r="K29" s="9"/>
      <c r="L29" s="9"/>
    </row>
    <row r="30" spans="1:12" ht="15.75" x14ac:dyDescent="0.25">
      <c r="A30" s="65" t="s">
        <v>179</v>
      </c>
      <c r="B30" s="67" t="s">
        <v>71</v>
      </c>
      <c r="C30" s="77"/>
      <c r="D30" s="71">
        <f t="shared" si="0"/>
        <v>0</v>
      </c>
      <c r="E30" s="12" t="str">
        <f t="shared" si="3"/>
        <v>ACCEPTABLE</v>
      </c>
      <c r="F30" s="15"/>
      <c r="G30" s="9"/>
      <c r="H30" s="9"/>
      <c r="I30" s="9"/>
      <c r="J30" s="9"/>
      <c r="K30" s="9"/>
      <c r="L30" s="9"/>
    </row>
    <row r="31" spans="1:12" ht="15.75" x14ac:dyDescent="0.25">
      <c r="A31" s="65" t="s">
        <v>180</v>
      </c>
      <c r="B31" s="67" t="s">
        <v>71</v>
      </c>
      <c r="C31" s="77"/>
      <c r="D31" s="71">
        <f t="shared" si="0"/>
        <v>0</v>
      </c>
      <c r="E31" s="12" t="str">
        <f t="shared" si="3"/>
        <v>ACCEPTABLE</v>
      </c>
      <c r="F31" s="15"/>
      <c r="G31" s="9"/>
      <c r="H31" s="9"/>
      <c r="I31" s="9"/>
      <c r="J31" s="9"/>
      <c r="K31" s="9"/>
      <c r="L31" s="9"/>
    </row>
    <row r="32" spans="1:12" ht="15.75" x14ac:dyDescent="0.25">
      <c r="A32" s="65" t="s">
        <v>181</v>
      </c>
      <c r="B32" s="67" t="s">
        <v>71</v>
      </c>
      <c r="C32" s="77"/>
      <c r="D32" s="71">
        <f t="shared" si="0"/>
        <v>0</v>
      </c>
      <c r="E32" s="12" t="str">
        <f t="shared" si="3"/>
        <v>ACCEPTABLE</v>
      </c>
      <c r="F32" s="15"/>
      <c r="G32" s="9"/>
      <c r="H32" s="9"/>
      <c r="I32" s="9"/>
      <c r="J32" s="9"/>
      <c r="K32" s="9"/>
      <c r="L32" s="9"/>
    </row>
    <row r="33" spans="1:12" ht="16.5" thickBot="1" x14ac:dyDescent="0.3">
      <c r="A33" s="65" t="s">
        <v>182</v>
      </c>
      <c r="B33" s="67" t="s">
        <v>71</v>
      </c>
      <c r="C33" s="78"/>
      <c r="D33" s="71">
        <f t="shared" si="0"/>
        <v>0</v>
      </c>
      <c r="E33" s="12" t="str">
        <f t="shared" si="3"/>
        <v>ACCEPTABLE</v>
      </c>
      <c r="F33" s="15"/>
      <c r="G33" s="9"/>
      <c r="H33" s="9"/>
      <c r="I33" s="9"/>
      <c r="J33" s="9"/>
      <c r="K33" s="9"/>
      <c r="L33" s="9"/>
    </row>
    <row r="34" spans="1:12" ht="15.75" x14ac:dyDescent="0.25">
      <c r="A34" s="9"/>
      <c r="B34" s="17" t="s">
        <v>65</v>
      </c>
      <c r="C34" s="73">
        <f>SUM(C3:C33)</f>
        <v>2142</v>
      </c>
      <c r="D34" s="9"/>
      <c r="E34" s="9"/>
      <c r="F34" s="15"/>
      <c r="G34" s="9"/>
      <c r="H34" s="9"/>
      <c r="I34" s="9"/>
      <c r="J34" s="9"/>
      <c r="K34" s="9"/>
      <c r="L34" s="9"/>
    </row>
    <row r="35" spans="1:12" ht="15.75" x14ac:dyDescent="0.25">
      <c r="A35" s="9"/>
      <c r="B35" s="9"/>
      <c r="C35" s="13"/>
      <c r="D35" s="9"/>
      <c r="E35" s="9"/>
      <c r="F35" s="15"/>
      <c r="G35" s="9"/>
      <c r="H35" s="9"/>
      <c r="I35" s="9"/>
      <c r="J35" s="9"/>
      <c r="K35" s="9"/>
      <c r="L35" s="9"/>
    </row>
    <row r="36" spans="1:12" ht="15.75" x14ac:dyDescent="0.25">
      <c r="A36" s="9"/>
      <c r="B36" s="9"/>
      <c r="C36" s="13"/>
      <c r="D36" s="9"/>
      <c r="E36" s="9"/>
      <c r="F36" s="15"/>
      <c r="G36" s="9"/>
      <c r="H36" s="9"/>
      <c r="I36" s="9"/>
      <c r="J36" s="9"/>
      <c r="K36" s="9"/>
      <c r="L36" s="9"/>
    </row>
    <row r="37" spans="1:12" ht="15.75" x14ac:dyDescent="0.25">
      <c r="F37" s="8"/>
    </row>
    <row r="38" spans="1:12" ht="15.75" x14ac:dyDescent="0.25">
      <c r="F38" s="8"/>
    </row>
    <row r="39" spans="1:12" ht="15.75" x14ac:dyDescent="0.25">
      <c r="F39" s="8"/>
    </row>
    <row r="40" spans="1:12" ht="15.75" x14ac:dyDescent="0.25">
      <c r="F40" s="8"/>
    </row>
    <row r="41" spans="1:12" ht="15.75" x14ac:dyDescent="0.25">
      <c r="F41" s="8"/>
    </row>
    <row r="42" spans="1:12" ht="15.75" x14ac:dyDescent="0.25">
      <c r="F42" s="8"/>
    </row>
    <row r="43" spans="1:12" ht="15.75" x14ac:dyDescent="0.25">
      <c r="F43" s="8"/>
    </row>
    <row r="44" spans="1:12" ht="15.75" x14ac:dyDescent="0.25">
      <c r="F44" s="8"/>
    </row>
    <row r="45" spans="1:12" ht="15.75" x14ac:dyDescent="0.25">
      <c r="F45" s="8"/>
    </row>
    <row r="46" spans="1:12" ht="15.75" x14ac:dyDescent="0.25">
      <c r="F46" s="8"/>
    </row>
    <row r="47" spans="1:12" ht="15.75" x14ac:dyDescent="0.25">
      <c r="F47" s="8"/>
    </row>
    <row r="48" spans="1:12" ht="15.75" x14ac:dyDescent="0.25">
      <c r="F48" s="8"/>
    </row>
    <row r="49" spans="1:6" ht="15.75" x14ac:dyDescent="0.25">
      <c r="F49" s="8"/>
    </row>
    <row r="50" spans="1:6" ht="15.75" x14ac:dyDescent="0.25">
      <c r="B50" s="6"/>
      <c r="F50" s="8"/>
    </row>
    <row r="51" spans="1:6" x14ac:dyDescent="0.25">
      <c r="B51" s="6"/>
    </row>
    <row r="52" spans="1:6" x14ac:dyDescent="0.25">
      <c r="B52" s="6"/>
    </row>
    <row r="53" spans="1:6" x14ac:dyDescent="0.25">
      <c r="B53" s="6"/>
    </row>
    <row r="54" spans="1:6" x14ac:dyDescent="0.25">
      <c r="B54" s="6"/>
    </row>
    <row r="55" spans="1:6" x14ac:dyDescent="0.25">
      <c r="B55" s="6"/>
    </row>
    <row r="56" spans="1:6" x14ac:dyDescent="0.25">
      <c r="B56" s="6"/>
    </row>
    <row r="57" spans="1:6" x14ac:dyDescent="0.25">
      <c r="B57" s="6"/>
    </row>
    <row r="58" spans="1:6" x14ac:dyDescent="0.25">
      <c r="B58" s="6"/>
    </row>
    <row r="59" spans="1:6" x14ac:dyDescent="0.25">
      <c r="B59" s="6"/>
    </row>
    <row r="60" spans="1:6" x14ac:dyDescent="0.25">
      <c r="B60" s="6"/>
    </row>
    <row r="61" spans="1:6" x14ac:dyDescent="0.25">
      <c r="A61" s="7"/>
    </row>
  </sheetData>
  <sheetProtection algorithmName="SHA-512" hashValue="0nuvpg/gHA+JQ3VfE4H7wUhfqn4E8zSR8P3p/6piL6JX2At1YotlXiHDFdAIz+i69wbEP78I8muXjPZo4wywFQ==" saltValue="yDwccKHA2+zO0QJMPk822w==" spinCount="100000" sheet="1" objects="1" scenarios="1"/>
  <phoneticPr fontId="7" type="noConversion"/>
  <conditionalFormatting sqref="E16:E33">
    <cfRule type="cellIs" dxfId="20" priority="17" operator="equal">
      <formula>"ACCEPTABLE"</formula>
    </cfRule>
  </conditionalFormatting>
  <conditionalFormatting sqref="E16:E23">
    <cfRule type="cellIs" dxfId="19" priority="6" operator="equal">
      <formula>"DO NOT EXCEED 2g colour in total"</formula>
    </cfRule>
    <cfRule type="containsText" dxfId="18" priority="11" operator="containsText" text="DO NOT EXCEED 8g colour in total">
      <formula>NOT(ISERROR(SEARCH("DO NOT EXCEED 8g colour in total",E16)))</formula>
    </cfRule>
    <cfRule type="cellIs" dxfId="17" priority="15" operator="equal">
      <formula>"DO NOT EXCEED 3g colour in total"</formula>
    </cfRule>
  </conditionalFormatting>
  <conditionalFormatting sqref="E24:E33">
    <cfRule type="containsText" dxfId="16" priority="10" operator="containsText" text="DO NOT EXCEED 8g mica in total">
      <formula>NOT(ISERROR(SEARCH("DO NOT EXCEED 8g mica in total",E24)))</formula>
    </cfRule>
    <cfRule type="cellIs" dxfId="15" priority="14" operator="equal">
      <formula>"DO NOT EXCEED 3g mica in total"</formula>
    </cfRule>
  </conditionalFormatting>
  <conditionalFormatting sqref="E11:E15">
    <cfRule type="cellIs" dxfId="14" priority="3" operator="equal">
      <formula>"MUST BE UNDER 10g"</formula>
    </cfRule>
    <cfRule type="cellIs" dxfId="13" priority="8" operator="equal">
      <formula>"ACCEPTABLE"</formula>
    </cfRule>
    <cfRule type="cellIs" dxfId="12" priority="9" operator="equal">
      <formula>"Enter a value between 90g and 120 g"</formula>
    </cfRule>
  </conditionalFormatting>
  <conditionalFormatting sqref="E16:E23">
    <cfRule type="cellIs" dxfId="11" priority="7" operator="equal">
      <formula>"""DO NOT EXCEED 2g colour in total"""</formula>
    </cfRule>
  </conditionalFormatting>
  <conditionalFormatting sqref="E24:E33">
    <cfRule type="cellIs" dxfId="10" priority="5" operator="equal">
      <formula>"DO NOT EXCEED 2g mica in total"</formula>
    </cfRule>
  </conditionalFormatting>
  <conditionalFormatting sqref="E10">
    <cfRule type="cellIs" dxfId="9" priority="2" operator="equal">
      <formula>"ACCEPTABLE"</formula>
    </cfRule>
  </conditionalFormatting>
  <conditionalFormatting sqref="E10">
    <cfRule type="cellIs" dxfId="8" priority="1" operator="equal">
      <formula>"DO NOT EXCEED 30g"</formula>
    </cfRule>
  </conditionalFormatting>
  <dataValidations count="1">
    <dataValidation type="list" allowBlank="1" showInputMessage="1" showErrorMessage="1" sqref="B11:B15" xr:uid="{D1A994E0-73F2-45E6-9464-7FFC470F8FAC}">
      <formula1>Botanicals</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2B31A1FE-943E-40BE-A7FC-A102E01DC8DA}">
          <x14:formula1>
            <xm:f>Micas!$A$2:$A$13</xm:f>
          </x14:formula1>
          <xm:sqref>B24:B33</xm:sqref>
        </x14:dataValidation>
        <x14:dataValidation type="list" allowBlank="1" showInputMessage="1" showErrorMessage="1" xr:uid="{A7A8010C-A4B1-4018-9BE7-5889868DEEFB}">
          <x14:formula1>
            <xm:f>Colours!$A$2:$A$11</xm:f>
          </x14:formula1>
          <xm:sqref>B16:B23</xm:sqref>
        </x14:dataValidation>
        <x14:dataValidation type="list" allowBlank="1" showInputMessage="1" showErrorMessage="1" xr:uid="{6CE5B0C2-74DF-419E-9B56-A15D9CD402C8}">
          <x14:formula1>
            <xm:f>'Fragrance INFO'!$B$1:$CW$1</xm:f>
          </x14:formula1>
          <xm:sqref>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57C24-2881-4312-953B-665EC94E0577}">
  <sheetPr codeName="Sheet2"/>
  <dimension ref="A1:JJ66"/>
  <sheetViews>
    <sheetView topLeftCell="A4" workbookViewId="0">
      <selection activeCell="B37" sqref="B37"/>
    </sheetView>
  </sheetViews>
  <sheetFormatPr defaultColWidth="0" defaultRowHeight="15" zeroHeight="1" x14ac:dyDescent="0.25"/>
  <cols>
    <col min="1" max="1" width="6.42578125" customWidth="1"/>
    <col min="2" max="2" width="34.140625" bestFit="1" customWidth="1"/>
    <col min="3" max="3" width="9.140625" style="5" customWidth="1"/>
    <col min="4" max="4" width="15.5703125" style="34" bestFit="1" customWidth="1"/>
    <col min="5" max="5" width="18.140625" hidden="1" customWidth="1"/>
    <col min="6" max="6" width="22.85546875" hidden="1" customWidth="1"/>
    <col min="7" max="11" width="9.140625" customWidth="1"/>
    <col min="12" max="270" width="0" hidden="1" customWidth="1"/>
    <col min="271" max="16384" width="9.140625" hidden="1"/>
  </cols>
  <sheetData>
    <row r="1" spans="1:11" s="21" customFormat="1" ht="34.5" customHeight="1" x14ac:dyDescent="0.25">
      <c r="B1" s="27" t="s">
        <v>39</v>
      </c>
      <c r="C1" s="28" t="s">
        <v>171</v>
      </c>
      <c r="D1" s="25" t="s">
        <v>104</v>
      </c>
      <c r="E1" s="24" t="s">
        <v>72</v>
      </c>
      <c r="G1" s="79"/>
      <c r="H1" s="79"/>
      <c r="I1" s="79"/>
      <c r="J1" s="79"/>
      <c r="K1" s="79"/>
    </row>
    <row r="2" spans="1:11" ht="15.75" customHeight="1" x14ac:dyDescent="0.25">
      <c r="A2" s="99" t="s">
        <v>79</v>
      </c>
      <c r="B2" s="29" t="s">
        <v>298</v>
      </c>
      <c r="C2" s="30">
        <f>Weights!D3</f>
        <v>28.011204481792717</v>
      </c>
      <c r="D2" s="26"/>
      <c r="G2" s="9"/>
      <c r="H2" s="9"/>
      <c r="I2" s="9"/>
      <c r="J2" s="9"/>
      <c r="K2" s="9"/>
    </row>
    <row r="3" spans="1:11" ht="15.75" x14ac:dyDescent="0.25">
      <c r="A3" s="99"/>
      <c r="B3" s="29" t="s">
        <v>299</v>
      </c>
      <c r="C3" s="30">
        <f>Weights!D4</f>
        <v>23.34267040149393</v>
      </c>
      <c r="D3" s="26"/>
      <c r="G3" s="9"/>
      <c r="H3" s="9"/>
      <c r="I3" s="9"/>
      <c r="J3" s="9"/>
      <c r="K3" s="9"/>
    </row>
    <row r="4" spans="1:11" ht="15.75" x14ac:dyDescent="0.25">
      <c r="A4" s="99"/>
      <c r="B4" s="31" t="s">
        <v>34</v>
      </c>
      <c r="C4" s="30">
        <f>Weights!D10</f>
        <v>1.9607843137254901</v>
      </c>
      <c r="D4" s="26" t="str">
        <f>IF(C4&gt;E4,"EXCEEDS RECOMMENDED LEVELS", "ACCEPTABLE")</f>
        <v>ACCEPTABLE</v>
      </c>
      <c r="E4" s="26">
        <f>HLOOKUP(Weights!$B$10,'Fragrance INFO'!B:DA,3,FALSE)</f>
        <v>2</v>
      </c>
      <c r="G4" s="9"/>
      <c r="H4" s="9"/>
      <c r="I4" s="9"/>
      <c r="J4" s="9"/>
      <c r="K4" s="9"/>
    </row>
    <row r="5" spans="1:11" ht="15.75" x14ac:dyDescent="0.25">
      <c r="A5" s="99"/>
      <c r="B5" s="31" t="s">
        <v>300</v>
      </c>
      <c r="C5" s="30">
        <f>Weights!D6</f>
        <v>18.674136321195146</v>
      </c>
      <c r="D5" s="26"/>
      <c r="E5" s="58"/>
      <c r="G5" s="9"/>
      <c r="H5" s="9"/>
      <c r="I5" s="9"/>
      <c r="J5" s="9"/>
      <c r="K5" s="9"/>
    </row>
    <row r="6" spans="1:11" ht="15.75" x14ac:dyDescent="0.25">
      <c r="A6" s="99"/>
      <c r="B6" s="31" t="s">
        <v>295</v>
      </c>
      <c r="C6" s="30">
        <f>Weights!D7</f>
        <v>0.93370681605975725</v>
      </c>
      <c r="D6" s="26"/>
      <c r="E6" s="58"/>
      <c r="G6" s="9"/>
      <c r="H6" s="9"/>
      <c r="I6" s="9"/>
      <c r="J6" s="9"/>
      <c r="K6" s="9"/>
    </row>
    <row r="7" spans="1:11" ht="15.75" x14ac:dyDescent="0.25">
      <c r="A7" s="99"/>
      <c r="B7" s="31" t="s">
        <v>305</v>
      </c>
      <c r="C7" s="30">
        <f>Weights!D8</f>
        <v>0.93370681605975725</v>
      </c>
      <c r="D7" s="26"/>
      <c r="E7" s="58"/>
      <c r="G7" s="9"/>
      <c r="H7" s="9"/>
      <c r="I7" s="9"/>
      <c r="J7" s="9"/>
      <c r="K7" s="9"/>
    </row>
    <row r="8" spans="1:11" ht="15.75" x14ac:dyDescent="0.25">
      <c r="A8" s="99"/>
      <c r="B8" s="31" t="s">
        <v>321</v>
      </c>
      <c r="C8" s="30">
        <f>Weights!D9</f>
        <v>1.400560224089636</v>
      </c>
      <c r="D8" s="26"/>
      <c r="E8" s="58"/>
      <c r="G8" s="9"/>
      <c r="H8" s="9"/>
      <c r="I8" s="9"/>
      <c r="J8" s="9"/>
      <c r="K8" s="9"/>
    </row>
    <row r="9" spans="1:11" ht="15.75" x14ac:dyDescent="0.25">
      <c r="A9" s="100" t="s">
        <v>302</v>
      </c>
      <c r="B9" s="31" t="str">
        <f>IF(Weights!B11="None","",VLOOKUP(Weights!B11,Botanicals!$A$1:$B$6,2,FALSE))</f>
        <v>Rosa Damascena Flower</v>
      </c>
      <c r="C9" s="30">
        <f>Weights!D11</f>
        <v>0.46685340802987862</v>
      </c>
      <c r="D9" s="26"/>
      <c r="E9" s="58"/>
      <c r="G9" s="9"/>
      <c r="H9" s="9"/>
      <c r="I9" s="9"/>
      <c r="J9" s="9"/>
      <c r="K9" s="9"/>
    </row>
    <row r="10" spans="1:11" ht="15.75" x14ac:dyDescent="0.25">
      <c r="A10" s="100"/>
      <c r="B10" s="31" t="str">
        <f>IF(Weights!B12="None","",VLOOKUP(Weights!B12,Botanicals!$A$1:$B$6,2,FALSE))</f>
        <v>Calendula Officinalis Flower</v>
      </c>
      <c r="C10" s="30">
        <f>Weights!D12</f>
        <v>0</v>
      </c>
      <c r="D10" s="26"/>
      <c r="E10" s="58"/>
      <c r="G10" s="9"/>
      <c r="H10" s="9"/>
      <c r="I10" s="9"/>
      <c r="J10" s="9"/>
      <c r="K10" s="9"/>
    </row>
    <row r="11" spans="1:11" ht="31.5" x14ac:dyDescent="0.25">
      <c r="A11" s="100"/>
      <c r="B11" s="31" t="str">
        <f>IF(Weights!B13="None","",VLOOKUP(Weights!B13,Botanicals!$A$1:$B$6,2,FALSE))</f>
        <v>Lavandula Angustifolia (Lavender) Flower</v>
      </c>
      <c r="C11" s="30">
        <f>Weights!D13</f>
        <v>0</v>
      </c>
      <c r="D11" s="26"/>
      <c r="E11" s="58"/>
      <c r="G11" s="9"/>
      <c r="H11" s="9"/>
      <c r="I11" s="9"/>
      <c r="J11" s="9"/>
      <c r="K11" s="9"/>
    </row>
    <row r="12" spans="1:11" ht="15.75" x14ac:dyDescent="0.25">
      <c r="A12" s="100"/>
      <c r="B12" s="31" t="str">
        <f>IF(Weights!B14="None","",VLOOKUP(Weights!B14,Botanicals!$A$1:$B$6,2,FALSE))</f>
        <v>Citrus Aurantium Dulcis Peel</v>
      </c>
      <c r="C12" s="30">
        <f>Weights!D14</f>
        <v>0</v>
      </c>
      <c r="D12" s="26"/>
      <c r="E12" s="58"/>
      <c r="G12" s="9"/>
      <c r="H12" s="9"/>
      <c r="I12" s="9"/>
      <c r="J12" s="9"/>
      <c r="K12" s="9"/>
    </row>
    <row r="13" spans="1:11" ht="15.75" x14ac:dyDescent="0.25">
      <c r="A13" s="100"/>
      <c r="B13" s="31" t="str">
        <f>IF(Weights!B15="None","",VLOOKUP(Weights!B15,Botanicals!$A$1:$B$6,2,FALSE))</f>
        <v>Citrus Grandis Peel</v>
      </c>
      <c r="C13" s="30">
        <f>Weights!D15</f>
        <v>0</v>
      </c>
      <c r="D13" s="26"/>
      <c r="E13" s="58"/>
      <c r="G13" s="9"/>
      <c r="H13" s="9"/>
      <c r="I13" s="9"/>
      <c r="J13" s="9"/>
      <c r="K13" s="9"/>
    </row>
    <row r="14" spans="1:11" ht="15.75" x14ac:dyDescent="0.25">
      <c r="A14" s="99" t="s">
        <v>80</v>
      </c>
      <c r="B14" s="32" t="str">
        <f>IF(Weights!B16="None","",VLOOKUP(Weights!$B$16,Colours!$A$1:$B$10,2,))</f>
        <v>Sodium Sulfate, CI 19140, CI 42090</v>
      </c>
      <c r="C14" s="30">
        <f>Weights!D16</f>
        <v>0.46685340802987862</v>
      </c>
      <c r="D14" s="26"/>
      <c r="G14" s="9"/>
      <c r="H14" s="9"/>
      <c r="I14" s="9"/>
      <c r="J14" s="9"/>
      <c r="K14" s="9"/>
    </row>
    <row r="15" spans="1:11" ht="15.75" x14ac:dyDescent="0.25">
      <c r="A15" s="99"/>
      <c r="B15" s="32" t="str">
        <f>IF(Weights!B17="None","",VLOOKUP(Weights!$B$17,Colours!$A$1:$B$10,2,))</f>
        <v/>
      </c>
      <c r="C15" s="30">
        <f>Weights!D17</f>
        <v>0</v>
      </c>
      <c r="D15" s="26"/>
      <c r="G15" s="9"/>
      <c r="H15" s="9"/>
      <c r="I15" s="9"/>
      <c r="J15" s="9"/>
      <c r="K15" s="9"/>
    </row>
    <row r="16" spans="1:11" ht="15.75" x14ac:dyDescent="0.25">
      <c r="A16" s="99"/>
      <c r="B16" s="32" t="str">
        <f>IF(Weights!B18="None","",VLOOKUP(Weights!$B$18,Colours!$A$1:$B$10,2,))</f>
        <v/>
      </c>
      <c r="C16" s="30">
        <f>Weights!D18</f>
        <v>0</v>
      </c>
      <c r="D16" s="26"/>
      <c r="G16" s="9"/>
      <c r="H16" s="9"/>
      <c r="I16" s="9"/>
      <c r="J16" s="9"/>
      <c r="K16" s="9"/>
    </row>
    <row r="17" spans="1:11" ht="15.75" x14ac:dyDescent="0.25">
      <c r="A17" s="99"/>
      <c r="B17" s="32" t="str">
        <f>IF(Weights!B19="None","",VLOOKUP(Weights!$B$19,Colours!$A$1:$B$10,2,))</f>
        <v/>
      </c>
      <c r="C17" s="30">
        <f>Weights!D19</f>
        <v>0</v>
      </c>
      <c r="D17" s="26"/>
      <c r="G17" s="9"/>
      <c r="H17" s="9"/>
      <c r="I17" s="9"/>
      <c r="J17" s="9"/>
      <c r="K17" s="9"/>
    </row>
    <row r="18" spans="1:11" ht="15.75" x14ac:dyDescent="0.25">
      <c r="A18" s="99"/>
      <c r="B18" s="32" t="str">
        <f>IF(Weights!B20="None","",VLOOKUP(Weights!$B$20,Colours!$A$1:$B$10,2,))</f>
        <v/>
      </c>
      <c r="C18" s="30">
        <f>Weights!D20</f>
        <v>0</v>
      </c>
      <c r="D18" s="26"/>
      <c r="G18" s="9"/>
      <c r="H18" s="9"/>
      <c r="I18" s="9"/>
      <c r="J18" s="9"/>
      <c r="K18" s="9"/>
    </row>
    <row r="19" spans="1:11" ht="15.75" x14ac:dyDescent="0.25">
      <c r="A19" s="99"/>
      <c r="B19" s="32" t="str">
        <f>IF(Weights!B21="None","",VLOOKUP(Weights!$B$21,Colours!$A$1:$B$10,2,))</f>
        <v/>
      </c>
      <c r="C19" s="30">
        <f>Weights!D21</f>
        <v>0</v>
      </c>
      <c r="D19" s="26"/>
      <c r="G19" s="9"/>
      <c r="H19" s="9"/>
      <c r="I19" s="9"/>
      <c r="J19" s="9"/>
      <c r="K19" s="9"/>
    </row>
    <row r="20" spans="1:11" ht="15.75" x14ac:dyDescent="0.25">
      <c r="A20" s="99"/>
      <c r="B20" s="32" t="str">
        <f>IF(Weights!B22="None","",VLOOKUP(Weights!$B$22,Colours!$A$1:$B$10,2,))</f>
        <v/>
      </c>
      <c r="C20" s="30">
        <f>Weights!D22</f>
        <v>0</v>
      </c>
      <c r="D20" s="26"/>
      <c r="G20" s="9"/>
      <c r="H20" s="9"/>
      <c r="I20" s="9"/>
      <c r="J20" s="9"/>
      <c r="K20" s="9"/>
    </row>
    <row r="21" spans="1:11" ht="15.75" x14ac:dyDescent="0.25">
      <c r="A21" s="99"/>
      <c r="B21" s="32" t="str">
        <f>IF(Weights!B23="None","",VLOOKUP(Weights!$B$23,Colours!$A$1:$B$10,2,))</f>
        <v/>
      </c>
      <c r="C21" s="30">
        <f>Weights!D22</f>
        <v>0</v>
      </c>
      <c r="D21" s="26"/>
      <c r="G21" s="9"/>
      <c r="H21" s="9"/>
      <c r="I21" s="9"/>
      <c r="J21" s="9"/>
      <c r="K21" s="9"/>
    </row>
    <row r="22" spans="1:11" ht="15.75" x14ac:dyDescent="0.25">
      <c r="A22" s="100" t="s">
        <v>56</v>
      </c>
      <c r="B22" s="32" t="str">
        <f>IF(Weights!B24="None","",VLOOKUP(Weights!B24,Micas!A:B,2,FALSE))</f>
        <v/>
      </c>
      <c r="C22" s="30">
        <f>Weights!D24</f>
        <v>0.46685340802987862</v>
      </c>
      <c r="D22" s="26"/>
      <c r="G22" s="9"/>
      <c r="H22" s="9"/>
      <c r="I22" s="9"/>
      <c r="J22" s="9"/>
      <c r="K22" s="9"/>
    </row>
    <row r="23" spans="1:11" ht="15.75" x14ac:dyDescent="0.25">
      <c r="A23" s="100"/>
      <c r="B23" s="32" t="str">
        <f>IF(Weights!B25="None","",VLOOKUP(Weights!B25,Micas!A:B,2,FALSE))</f>
        <v/>
      </c>
      <c r="C23" s="30">
        <f>Weights!D25</f>
        <v>0</v>
      </c>
      <c r="D23" s="26"/>
      <c r="G23" s="9"/>
      <c r="H23" s="9"/>
      <c r="I23" s="9"/>
      <c r="J23" s="9"/>
      <c r="K23" s="9"/>
    </row>
    <row r="24" spans="1:11" ht="15.75" x14ac:dyDescent="0.25">
      <c r="A24" s="100"/>
      <c r="B24" s="32" t="str">
        <f>IF(Weights!B26="None","",VLOOKUP(Weights!B26,Micas!A:B,2,FALSE))</f>
        <v/>
      </c>
      <c r="C24" s="30">
        <f>Weights!D26</f>
        <v>0</v>
      </c>
      <c r="D24" s="26"/>
      <c r="G24" s="9"/>
      <c r="H24" s="9"/>
      <c r="I24" s="9"/>
      <c r="J24" s="9"/>
      <c r="K24" s="9"/>
    </row>
    <row r="25" spans="1:11" ht="15.75" x14ac:dyDescent="0.25">
      <c r="A25" s="100"/>
      <c r="B25" s="32" t="str">
        <f>IF(Weights!B27="None","",VLOOKUP(Weights!B27,Micas!A:B,2,FALSE))</f>
        <v/>
      </c>
      <c r="C25" s="30">
        <f>Weights!D27</f>
        <v>0</v>
      </c>
      <c r="D25" s="26"/>
      <c r="G25" s="9"/>
      <c r="H25" s="9"/>
      <c r="I25" s="9"/>
      <c r="J25" s="9"/>
      <c r="K25" s="9"/>
    </row>
    <row r="26" spans="1:11" ht="15.75" x14ac:dyDescent="0.25">
      <c r="A26" s="100"/>
      <c r="B26" s="32" t="str">
        <f>IF(Weights!B28="None","",VLOOKUP(Weights!B28,Micas!A:B,2,FALSE))</f>
        <v/>
      </c>
      <c r="C26" s="30">
        <f>Weights!D28</f>
        <v>0</v>
      </c>
      <c r="D26" s="26"/>
      <c r="G26" s="9"/>
      <c r="H26" s="9"/>
      <c r="I26" s="9"/>
      <c r="J26" s="9"/>
      <c r="K26" s="9"/>
    </row>
    <row r="27" spans="1:11" ht="15.75" x14ac:dyDescent="0.25">
      <c r="A27" s="100"/>
      <c r="B27" s="32" t="str">
        <f>IF(Weights!B29="None","",VLOOKUP(Weights!B29,Micas!A:B,2,FALSE))</f>
        <v/>
      </c>
      <c r="C27" s="30">
        <f>Weights!D29</f>
        <v>0</v>
      </c>
      <c r="D27" s="26"/>
      <c r="G27" s="9"/>
      <c r="H27" s="9"/>
      <c r="I27" s="9"/>
      <c r="J27" s="9"/>
      <c r="K27" s="9"/>
    </row>
    <row r="28" spans="1:11" ht="15.75" x14ac:dyDescent="0.25">
      <c r="A28" s="100"/>
      <c r="B28" s="32" t="str">
        <f>IF(Weights!B30="None","",VLOOKUP(Weights!B30,Micas!A:B,2,FALSE))</f>
        <v/>
      </c>
      <c r="C28" s="30">
        <f>Weights!D30</f>
        <v>0</v>
      </c>
      <c r="D28" s="26"/>
      <c r="G28" s="9"/>
      <c r="H28" s="9"/>
      <c r="I28" s="9"/>
      <c r="J28" s="9"/>
      <c r="K28" s="9"/>
    </row>
    <row r="29" spans="1:11" ht="15.75" customHeight="1" x14ac:dyDescent="0.25">
      <c r="A29" s="100"/>
      <c r="B29" s="32" t="str">
        <f>IF(Weights!B31="None","",VLOOKUP(Weights!B31,Micas!A:B,2,FALSE))</f>
        <v/>
      </c>
      <c r="C29" s="30">
        <f>Weights!D31</f>
        <v>0</v>
      </c>
      <c r="D29" s="26"/>
      <c r="G29" s="9"/>
      <c r="H29" s="9"/>
      <c r="I29" s="9"/>
      <c r="J29" s="9"/>
      <c r="K29" s="9"/>
    </row>
    <row r="30" spans="1:11" ht="15.75" x14ac:dyDescent="0.25">
      <c r="A30" s="100"/>
      <c r="B30" s="32" t="str">
        <f>IF(Weights!B32="None","",VLOOKUP(Weights!B32,Micas!A:B,2,FALSE))</f>
        <v/>
      </c>
      <c r="C30" s="30">
        <f>Weights!D32</f>
        <v>0</v>
      </c>
      <c r="D30" s="26"/>
      <c r="G30" s="9"/>
      <c r="H30" s="9"/>
      <c r="I30" s="9"/>
      <c r="J30" s="9"/>
      <c r="K30" s="9"/>
    </row>
    <row r="31" spans="1:11" ht="15.75" x14ac:dyDescent="0.25">
      <c r="A31" s="100"/>
      <c r="B31" s="32" t="str">
        <f>IF(Weights!B33="None","",VLOOKUP(Weights!B33,Micas!A:B,2,FALSE))</f>
        <v/>
      </c>
      <c r="C31" s="30">
        <f>Weights!D33</f>
        <v>0</v>
      </c>
      <c r="D31" s="26"/>
      <c r="G31" s="9"/>
      <c r="H31" s="9"/>
      <c r="I31" s="9"/>
      <c r="J31" s="9"/>
      <c r="K31" s="9"/>
    </row>
    <row r="32" spans="1:11" ht="15.75" x14ac:dyDescent="0.25">
      <c r="A32" s="99" t="s">
        <v>81</v>
      </c>
      <c r="B32" s="80" t="s">
        <v>1</v>
      </c>
      <c r="C32" s="33">
        <f>$C$4/100*E32</f>
        <v>1.3725490196078429E-2</v>
      </c>
      <c r="D32" s="26" t="str">
        <f>IF(C32&gt;0.01,"EXCEEDS 0.01%", " ")</f>
        <v>EXCEEDS 0.01%</v>
      </c>
      <c r="E32">
        <f>HLOOKUP(Weights!$B$10,'Fragrance INFO'!A1:CW25,4,FALSE)</f>
        <v>0.7</v>
      </c>
      <c r="F32" t="str">
        <f>IF(C32&gt;=0.01,"Alpha-Isomethyl Ionone","")</f>
        <v>Alpha-Isomethyl Ionone</v>
      </c>
      <c r="G32" s="9"/>
      <c r="H32" s="9"/>
      <c r="I32" s="9"/>
      <c r="J32" s="9"/>
      <c r="K32" s="9"/>
    </row>
    <row r="33" spans="1:13" ht="15.75" x14ac:dyDescent="0.25">
      <c r="A33" s="99"/>
      <c r="B33" s="81" t="s">
        <v>2</v>
      </c>
      <c r="C33" s="33">
        <f t="shared" ref="C33:C53" si="0">$C$4/100*E33</f>
        <v>0</v>
      </c>
      <c r="D33" s="26" t="str">
        <f t="shared" ref="D33:D51" si="1">IF(C33&gt;0.01,"EXCEEDS 0.01%", " ")</f>
        <v xml:space="preserve"> </v>
      </c>
      <c r="E33">
        <f>HLOOKUP(Weights!$B$10,'Fragrance INFO'!$A:$CY,5,FALSE)</f>
        <v>0</v>
      </c>
      <c r="F33" t="str">
        <f>IF(C33&gt;=0.01,"Amyl Cinnamal","")</f>
        <v/>
      </c>
      <c r="G33" s="9"/>
      <c r="H33" s="9"/>
      <c r="I33" s="9"/>
      <c r="J33" s="9"/>
      <c r="K33" s="9"/>
      <c r="M33" s="18"/>
    </row>
    <row r="34" spans="1:13" ht="15.75" x14ac:dyDescent="0.25">
      <c r="A34" s="99"/>
      <c r="B34" s="81" t="s">
        <v>3</v>
      </c>
      <c r="C34" s="33">
        <f t="shared" si="0"/>
        <v>0</v>
      </c>
      <c r="D34" s="26" t="str">
        <f t="shared" si="1"/>
        <v xml:space="preserve"> </v>
      </c>
      <c r="E34">
        <f>HLOOKUP(Weights!$B$10,'Fragrance INFO'!$A:$CY,6,FALSE)</f>
        <v>0</v>
      </c>
      <c r="F34" t="str">
        <f>IF(C34&gt;=0.01,"Amylcinnamyl Alcohol","")</f>
        <v/>
      </c>
      <c r="G34" s="9"/>
      <c r="H34" s="9"/>
      <c r="I34" s="9"/>
      <c r="J34" s="9"/>
      <c r="K34" s="9"/>
    </row>
    <row r="35" spans="1:13" ht="15.75" x14ac:dyDescent="0.25">
      <c r="A35" s="99"/>
      <c r="B35" s="81" t="s">
        <v>4</v>
      </c>
      <c r="C35" s="33">
        <f t="shared" si="0"/>
        <v>0</v>
      </c>
      <c r="D35" s="26" t="str">
        <f t="shared" si="1"/>
        <v xml:space="preserve"> </v>
      </c>
      <c r="E35">
        <f>HLOOKUP(Weights!$B$10,'Fragrance INFO'!$A:$CY,7,FALSE)</f>
        <v>0</v>
      </c>
      <c r="F35" t="str">
        <f>IF(C35&gt;=0.01,"Anise Alcohol","")</f>
        <v/>
      </c>
      <c r="G35" s="9"/>
      <c r="H35" s="9"/>
      <c r="I35" s="9"/>
      <c r="J35" s="9"/>
      <c r="K35" s="9"/>
    </row>
    <row r="36" spans="1:13" ht="15.75" x14ac:dyDescent="0.25">
      <c r="A36" s="99"/>
      <c r="B36" s="81" t="s">
        <v>5</v>
      </c>
      <c r="C36" s="33">
        <f t="shared" si="0"/>
        <v>0</v>
      </c>
      <c r="D36" s="26" t="str">
        <f t="shared" si="1"/>
        <v xml:space="preserve"> </v>
      </c>
      <c r="E36">
        <f>HLOOKUP(Weights!$B$10,'Fragrance INFO'!$A:$CY,8,FALSE)</f>
        <v>0</v>
      </c>
      <c r="F36" t="str">
        <f>IF(C36&gt;=0.01,"Benzyl Alcohol","")</f>
        <v/>
      </c>
      <c r="G36" s="9"/>
      <c r="H36" s="9"/>
      <c r="I36" s="9"/>
      <c r="J36" s="9"/>
      <c r="K36" s="9"/>
    </row>
    <row r="37" spans="1:13" ht="15.75" x14ac:dyDescent="0.25">
      <c r="A37" s="99"/>
      <c r="B37" s="81" t="s">
        <v>6</v>
      </c>
      <c r="C37" s="33">
        <f t="shared" si="0"/>
        <v>0</v>
      </c>
      <c r="D37" s="26" t="str">
        <f t="shared" si="1"/>
        <v xml:space="preserve"> </v>
      </c>
      <c r="E37">
        <f>HLOOKUP(Weights!$B$10,'Fragrance INFO'!$A:$CY,9,FALSE)</f>
        <v>0</v>
      </c>
      <c r="F37" t="str">
        <f>IF(C37&gt;=0.01,"Benzyl Benzoate","")</f>
        <v/>
      </c>
      <c r="G37" s="9"/>
      <c r="H37" s="9"/>
      <c r="I37" s="9"/>
      <c r="J37" s="9"/>
      <c r="K37" s="9"/>
    </row>
    <row r="38" spans="1:13" ht="15.75" x14ac:dyDescent="0.25">
      <c r="A38" s="99"/>
      <c r="B38" s="81" t="s">
        <v>7</v>
      </c>
      <c r="C38" s="33">
        <f t="shared" si="0"/>
        <v>0</v>
      </c>
      <c r="D38" s="26" t="str">
        <f t="shared" si="1"/>
        <v xml:space="preserve"> </v>
      </c>
      <c r="E38">
        <f>HLOOKUP(Weights!$B$10,'Fragrance INFO'!$A:$CY,10,FALSE)</f>
        <v>0</v>
      </c>
      <c r="F38" t="str">
        <f>IF(C38&gt;=0.01,"Benzyl Cinnamate","")</f>
        <v/>
      </c>
      <c r="G38" s="9"/>
      <c r="H38" s="9"/>
      <c r="I38" s="9"/>
      <c r="J38" s="9"/>
      <c r="K38" s="9"/>
    </row>
    <row r="39" spans="1:13" ht="15.75" x14ac:dyDescent="0.25">
      <c r="A39" s="99"/>
      <c r="B39" s="81" t="s">
        <v>8</v>
      </c>
      <c r="C39" s="33">
        <f t="shared" si="0"/>
        <v>0</v>
      </c>
      <c r="D39" s="26" t="str">
        <f t="shared" si="1"/>
        <v xml:space="preserve"> </v>
      </c>
      <c r="E39">
        <f>HLOOKUP(Weights!$B$10,'Fragrance INFO'!$A:$CY,11,FALSE)</f>
        <v>0</v>
      </c>
      <c r="F39" t="str">
        <f>IF(C39&gt;=0.01,"Benzyl Salicylate","")</f>
        <v/>
      </c>
      <c r="G39" s="9"/>
      <c r="H39" s="9"/>
      <c r="I39" s="9"/>
      <c r="J39" s="9"/>
      <c r="K39" s="9"/>
    </row>
    <row r="40" spans="1:13" ht="15.75" x14ac:dyDescent="0.25">
      <c r="A40" s="99"/>
      <c r="B40" s="81" t="s">
        <v>9</v>
      </c>
      <c r="C40" s="33">
        <f t="shared" si="0"/>
        <v>0</v>
      </c>
      <c r="D40" s="26" t="str">
        <f t="shared" si="1"/>
        <v xml:space="preserve"> </v>
      </c>
      <c r="E40">
        <f>HLOOKUP(Weights!$B$10,'Fragrance INFO'!$A:$CY,12,FALSE)</f>
        <v>0</v>
      </c>
      <c r="F40" t="str">
        <f>IF(C40&gt;=0.01,"Cinnamal","")</f>
        <v/>
      </c>
      <c r="G40" s="9"/>
      <c r="H40" s="9"/>
      <c r="I40" s="9"/>
      <c r="J40" s="9"/>
      <c r="K40" s="9"/>
    </row>
    <row r="41" spans="1:13" ht="15.75" x14ac:dyDescent="0.25">
      <c r="A41" s="99"/>
      <c r="B41" s="81" t="s">
        <v>10</v>
      </c>
      <c r="C41" s="33">
        <f t="shared" si="0"/>
        <v>0</v>
      </c>
      <c r="D41" s="26" t="str">
        <f t="shared" si="1"/>
        <v xml:space="preserve"> </v>
      </c>
      <c r="E41">
        <f>HLOOKUP(Weights!$B$10,'Fragrance INFO'!$A:$CY,13,FALSE)</f>
        <v>0</v>
      </c>
      <c r="F41" t="str">
        <f>IF(C41&gt;=0.01,"Cinnamyl Alcohol","")</f>
        <v/>
      </c>
      <c r="G41" s="9"/>
      <c r="H41" s="9"/>
      <c r="I41" s="9"/>
      <c r="J41" s="9"/>
      <c r="K41" s="9"/>
    </row>
    <row r="42" spans="1:13" ht="15.75" x14ac:dyDescent="0.25">
      <c r="A42" s="99"/>
      <c r="B42" s="81" t="s">
        <v>11</v>
      </c>
      <c r="C42" s="33">
        <f t="shared" si="0"/>
        <v>6.4705882352941182E-4</v>
      </c>
      <c r="D42" s="26" t="str">
        <f t="shared" si="1"/>
        <v xml:space="preserve"> </v>
      </c>
      <c r="E42">
        <f>HLOOKUP(Weights!$B$10,'Fragrance INFO'!$A:$CY,14,FALSE)</f>
        <v>3.3000000000000002E-2</v>
      </c>
      <c r="F42" t="str">
        <f>IF(C42&gt;=0.01,"Citral","")</f>
        <v/>
      </c>
      <c r="G42" s="9"/>
      <c r="H42" s="9"/>
      <c r="I42" s="9"/>
      <c r="J42" s="9"/>
      <c r="K42" s="9"/>
    </row>
    <row r="43" spans="1:13" ht="15.75" x14ac:dyDescent="0.25">
      <c r="A43" s="99"/>
      <c r="B43" s="81" t="s">
        <v>12</v>
      </c>
      <c r="C43" s="33">
        <f t="shared" si="0"/>
        <v>0</v>
      </c>
      <c r="D43" s="26" t="str">
        <f t="shared" si="1"/>
        <v xml:space="preserve"> </v>
      </c>
      <c r="E43">
        <f>HLOOKUP(Weights!$B$10,'Fragrance INFO'!$A:$CY,15,FALSE)</f>
        <v>0</v>
      </c>
      <c r="F43" t="str">
        <f>IF(C43&gt;=0.01,"Citronellol","")</f>
        <v/>
      </c>
      <c r="G43" s="9"/>
      <c r="H43" s="9"/>
      <c r="I43" s="9"/>
      <c r="J43" s="9"/>
      <c r="K43" s="9"/>
    </row>
    <row r="44" spans="1:13" ht="15.75" x14ac:dyDescent="0.25">
      <c r="A44" s="99"/>
      <c r="B44" s="81" t="s">
        <v>13</v>
      </c>
      <c r="C44" s="33">
        <f t="shared" si="0"/>
        <v>7.8431372549019607E-2</v>
      </c>
      <c r="D44" s="26" t="str">
        <f t="shared" si="1"/>
        <v>EXCEEDS 0.01%</v>
      </c>
      <c r="E44">
        <f>HLOOKUP(Weights!$B$10,'Fragrance INFO'!$A:$CY,16,FALSE)</f>
        <v>4</v>
      </c>
      <c r="F44" t="str">
        <f>IF(C44&gt;=0.01,"Coumarin","")</f>
        <v>Coumarin</v>
      </c>
      <c r="G44" s="9"/>
      <c r="H44" s="9"/>
      <c r="I44" s="9"/>
      <c r="J44" s="9"/>
      <c r="K44" s="9"/>
    </row>
    <row r="45" spans="1:13" ht="15.75" x14ac:dyDescent="0.25">
      <c r="A45" s="99"/>
      <c r="B45" s="81" t="s">
        <v>14</v>
      </c>
      <c r="C45" s="33">
        <f t="shared" si="0"/>
        <v>0</v>
      </c>
      <c r="D45" s="26" t="str">
        <f t="shared" si="1"/>
        <v xml:space="preserve"> </v>
      </c>
      <c r="E45">
        <f>HLOOKUP(Weights!$B$10,'Fragrance INFO'!$A:$CY,17,FALSE)</f>
        <v>0</v>
      </c>
      <c r="F45" t="str">
        <f>IF(C45&gt;=0.01,"Eugenol","")</f>
        <v/>
      </c>
      <c r="G45" s="9"/>
      <c r="H45" s="9"/>
      <c r="I45" s="9"/>
      <c r="J45" s="9"/>
      <c r="K45" s="9"/>
    </row>
    <row r="46" spans="1:13" ht="15.75" x14ac:dyDescent="0.25">
      <c r="A46" s="99"/>
      <c r="B46" s="81" t="s">
        <v>15</v>
      </c>
      <c r="C46" s="33">
        <f t="shared" si="0"/>
        <v>0</v>
      </c>
      <c r="D46" s="26" t="str">
        <f t="shared" si="1"/>
        <v xml:space="preserve"> </v>
      </c>
      <c r="E46">
        <f>HLOOKUP(Weights!$B$10,'Fragrance INFO'!$A:$CY,18,FALSE)</f>
        <v>0</v>
      </c>
      <c r="F46" t="str">
        <f>IF(C46&gt;=0.01,"Farnesol","")</f>
        <v/>
      </c>
      <c r="G46" s="9"/>
      <c r="H46" s="9"/>
      <c r="I46" s="9"/>
      <c r="J46" s="9"/>
      <c r="K46" s="9"/>
    </row>
    <row r="47" spans="1:13" ht="15.75" x14ac:dyDescent="0.25">
      <c r="A47" s="99"/>
      <c r="B47" s="81" t="s">
        <v>16</v>
      </c>
      <c r="C47" s="33">
        <f t="shared" si="0"/>
        <v>0</v>
      </c>
      <c r="D47" s="26" t="str">
        <f t="shared" si="1"/>
        <v xml:space="preserve"> </v>
      </c>
      <c r="E47">
        <f>HLOOKUP(Weights!$B$10,'Fragrance INFO'!$A:$CY,19,FALSE)</f>
        <v>0</v>
      </c>
      <c r="F47" t="str">
        <f>IF(C47&gt;=0.01,"Geraniol","")</f>
        <v/>
      </c>
      <c r="G47" s="9"/>
      <c r="H47" s="9"/>
      <c r="I47" s="9"/>
      <c r="J47" s="9"/>
      <c r="K47" s="9"/>
    </row>
    <row r="48" spans="1:13" ht="15.75" x14ac:dyDescent="0.25">
      <c r="A48" s="99"/>
      <c r="B48" s="81" t="s">
        <v>17</v>
      </c>
      <c r="C48" s="33">
        <f t="shared" si="0"/>
        <v>0</v>
      </c>
      <c r="D48" s="26" t="str">
        <f t="shared" si="1"/>
        <v xml:space="preserve"> </v>
      </c>
      <c r="E48">
        <f>HLOOKUP(Weights!$B$10,'Fragrance INFO'!$A:$CY,20,FALSE)</f>
        <v>0</v>
      </c>
      <c r="F48" t="str">
        <f>IF(C48&gt;=0.01,"Hexyl Cinnamal","")</f>
        <v/>
      </c>
      <c r="G48" s="9"/>
      <c r="H48" s="9"/>
      <c r="I48" s="9"/>
      <c r="J48" s="9"/>
      <c r="K48" s="9"/>
    </row>
    <row r="49" spans="1:11" ht="15.75" x14ac:dyDescent="0.25">
      <c r="A49" s="99"/>
      <c r="B49" s="81" t="s">
        <v>18</v>
      </c>
      <c r="C49" s="33">
        <f t="shared" si="0"/>
        <v>9.8039215686274508E-3</v>
      </c>
      <c r="D49" s="26" t="str">
        <f>IF(C49&gt;0.01,"EXCEEDS 0.01%", " ")</f>
        <v xml:space="preserve"> </v>
      </c>
      <c r="E49">
        <f>HLOOKUP(Weights!$B$10,'Fragrance INFO'!$A:$CY,21,FALSE)</f>
        <v>0.5</v>
      </c>
      <c r="F49" t="str">
        <f>IF(C49&gt;=0.01,"Hydroxycitronellal","")</f>
        <v/>
      </c>
      <c r="G49" s="9"/>
      <c r="H49" s="9"/>
      <c r="I49" s="9"/>
      <c r="J49" s="9"/>
      <c r="K49" s="9"/>
    </row>
    <row r="50" spans="1:11" ht="15.75" x14ac:dyDescent="0.25">
      <c r="A50" s="99"/>
      <c r="B50" s="81" t="s">
        <v>19</v>
      </c>
      <c r="C50" s="33">
        <f t="shared" si="0"/>
        <v>0</v>
      </c>
      <c r="D50" s="26" t="str">
        <f t="shared" si="1"/>
        <v xml:space="preserve"> </v>
      </c>
      <c r="E50">
        <f>HLOOKUP(Weights!$B$10,'Fragrance INFO'!$A:$CY,22,FALSE)</f>
        <v>0</v>
      </c>
      <c r="F50" t="str">
        <f>IF(C50&gt;=0.01,"Isoeugenol","")</f>
        <v/>
      </c>
      <c r="G50" s="9"/>
      <c r="H50" s="9"/>
      <c r="I50" s="9"/>
      <c r="J50" s="9"/>
      <c r="K50" s="9"/>
    </row>
    <row r="51" spans="1:11" ht="15.75" x14ac:dyDescent="0.25">
      <c r="A51" s="99"/>
      <c r="B51" s="81" t="s">
        <v>20</v>
      </c>
      <c r="C51" s="33">
        <f t="shared" si="0"/>
        <v>2.0313725490196079E-2</v>
      </c>
      <c r="D51" s="26" t="str">
        <f t="shared" si="1"/>
        <v>EXCEEDS 0.01%</v>
      </c>
      <c r="E51">
        <f>HLOOKUP(Weights!$B$10,'Fragrance INFO'!$A:$CY,23,FALSE)</f>
        <v>1.036</v>
      </c>
      <c r="F51" t="str">
        <f>IF(C51&gt;=0.01,"Limonene","")</f>
        <v>Limonene</v>
      </c>
      <c r="G51" s="9"/>
      <c r="H51" s="9"/>
      <c r="I51" s="9"/>
      <c r="J51" s="9"/>
      <c r="K51" s="9"/>
    </row>
    <row r="52" spans="1:11" ht="15.75" x14ac:dyDescent="0.25">
      <c r="A52" s="99"/>
      <c r="B52" s="81" t="s">
        <v>21</v>
      </c>
      <c r="C52" s="33">
        <f t="shared" si="0"/>
        <v>2.5490196078431372E-2</v>
      </c>
      <c r="D52" s="26" t="str">
        <f>IF(C52&gt;0.01,"EXCEEDS 0.01%", " ")</f>
        <v>EXCEEDS 0.01%</v>
      </c>
      <c r="E52">
        <f>HLOOKUP(Weights!$B$10,'Fragrance INFO'!$A:$CY,24,FALSE)</f>
        <v>1.3</v>
      </c>
      <c r="F52" t="str">
        <f>IF(C52&gt;=0.01,"Linalool","")</f>
        <v>Linalool</v>
      </c>
      <c r="G52" s="9"/>
      <c r="H52" s="9"/>
      <c r="I52" s="9"/>
      <c r="J52" s="9"/>
      <c r="K52" s="9"/>
    </row>
    <row r="53" spans="1:11" ht="21.75" customHeight="1" thickBot="1" x14ac:dyDescent="0.3">
      <c r="A53" s="99"/>
      <c r="B53" s="82" t="s">
        <v>22</v>
      </c>
      <c r="C53" s="33">
        <f t="shared" si="0"/>
        <v>0</v>
      </c>
      <c r="D53" s="26" t="str">
        <f>IF(C53&gt;0.01,"EXCEEDS 0.01%", " ")</f>
        <v xml:space="preserve"> </v>
      </c>
      <c r="E53">
        <f>HLOOKUP(Weights!$B$10,'Fragrance INFO'!$A:$CY,25,FALSE)</f>
        <v>0</v>
      </c>
      <c r="F53" t="str">
        <f>IF(C53&gt;=0.01,"Methyl 2-Octynoate","")</f>
        <v/>
      </c>
      <c r="G53" s="9"/>
      <c r="H53" s="9"/>
      <c r="I53" s="9"/>
      <c r="J53" s="9"/>
      <c r="K53" s="9"/>
    </row>
    <row r="54" spans="1:11" ht="15" hidden="1" customHeight="1" x14ac:dyDescent="0.3">
      <c r="C54" s="21"/>
      <c r="D54" s="20"/>
      <c r="E54">
        <f>HLOOKUP(Weights!$B$10,'Fragrance INFO'!$A:$CY,4,FALSE)</f>
        <v>0.7</v>
      </c>
    </row>
    <row r="55" spans="1:11" ht="15.75" hidden="1" thickBot="1" x14ac:dyDescent="0.3">
      <c r="B55" s="21"/>
      <c r="C55" s="21"/>
      <c r="D55" s="21"/>
      <c r="E55">
        <f>HLOOKUP(Weights!$B$10,'Fragrance INFO'!$A:$CY,4,FALSE)</f>
        <v>0.7</v>
      </c>
    </row>
    <row r="56" spans="1:11" ht="60" hidden="1" customHeight="1" x14ac:dyDescent="0.3">
      <c r="A56" s="22" t="s">
        <v>167</v>
      </c>
      <c r="B56" s="101" t="e">
        <f>CONCATENATE(B2,", ",B3,", ",B4,", ",,#REF!,", ",#REF!,", ",#REF!,", ", B14, ", ", B15,", ",B21,", ",B29,", ",B30,", ",B31,", ",)</f>
        <v>#REF!</v>
      </c>
      <c r="C56" s="101"/>
      <c r="D56" s="101"/>
      <c r="E56">
        <f>HLOOKUP(Weights!$B$10,'Fragrance INFO'!$A:$CY,4,FALSE)</f>
        <v>0.7</v>
      </c>
      <c r="G56" s="23"/>
    </row>
    <row r="57" spans="1:11" ht="15.75" hidden="1" thickBot="1" x14ac:dyDescent="0.3">
      <c r="A57" s="103" t="s">
        <v>168</v>
      </c>
      <c r="B57" s="101" t="str">
        <f>CONCATENATE(F32, ",",F33, ",", F34, ",", F35, ",", F36, ",", F37, ",", F38, ",", F39, ",", F40,  ",",F41, ",",F42, ",",F43, ",",F44, ",", F45, ",", F46, ",", F47, ",",F48, ",", F49, ",", F51, ",", , F53, ",")</f>
        <v>Alpha-Isomethyl Ionone,,,,,,,,,,,,Coumarin,,,,,,Limonene,,</v>
      </c>
      <c r="C57" s="101"/>
      <c r="D57" s="101"/>
      <c r="E57">
        <f>HLOOKUP(Weights!$B$10,'Fragrance INFO'!$A:$CY,4,FALSE)</f>
        <v>0.7</v>
      </c>
    </row>
    <row r="58" spans="1:11" ht="15.75" hidden="1" thickBot="1" x14ac:dyDescent="0.3">
      <c r="A58" s="103"/>
      <c r="B58" s="102"/>
      <c r="C58" s="102"/>
      <c r="D58" s="102"/>
      <c r="E58">
        <f>HLOOKUP(Weights!$B$10,'Fragrance INFO'!$A:$CY,4,FALSE)</f>
        <v>0.7</v>
      </c>
    </row>
    <row r="59" spans="1:11" ht="30" customHeight="1" x14ac:dyDescent="0.25">
      <c r="A59" s="113" t="s">
        <v>36</v>
      </c>
      <c r="B59" s="104" t="str">
        <f>CONCATENATE(B2&amp;", ",B3&amp;", ", B5&amp;", ",B8&amp;", ", B4&amp;", ", B6&amp;", ", B7&amp;", ", B9&amp;", ", B10&amp;", ", B11&amp;", ", B12&amp;", ", B13&amp;", ", B14&amp;", ", B15&amp;", ",B16&amp;", ", B17&amp;", ", B18&amp;", ", B19&amp;", ", B20&amp;", ", B21&amp;", ", B22&amp;", ", B23&amp;", ", B24&amp;", ", B25&amp;", ", B26&amp;", ",, B27&amp;", ", B28&amp;", ", B29&amp;", ", B30&amp;", ", B31&amp;".")</f>
        <v>Magnesium Sulfate, Sodium Chloride, Citric Acid, Vitis Vinifera (Grapeseed) Seed Oil, Parfum, Sodium Lauryl Sulfoacetate, Disodium Lauryl Sulfosuccinate, Rosa Damascena Flower, Calendula Officinalis Flower, Lavandula Angustifolia (Lavender) Flower, Citrus Aurantium Dulcis Peel, Citrus Grandis Peel, Sodium Sulfate, CI 19140, CI 42090, , , , , , , , , , , , , , , , , .</v>
      </c>
      <c r="C59" s="105"/>
      <c r="D59" s="106"/>
      <c r="E59" s="9"/>
      <c r="F59" s="9"/>
      <c r="G59" s="115" t="s">
        <v>324</v>
      </c>
      <c r="H59" s="116"/>
      <c r="I59" s="116"/>
      <c r="J59" s="116"/>
      <c r="K59" s="9"/>
    </row>
    <row r="60" spans="1:11" ht="30" customHeight="1" x14ac:dyDescent="0.25">
      <c r="A60" s="113"/>
      <c r="B60" s="107"/>
      <c r="C60" s="108"/>
      <c r="D60" s="109"/>
      <c r="E60" s="9"/>
      <c r="F60" s="9"/>
      <c r="G60" s="116"/>
      <c r="H60" s="116"/>
      <c r="I60" s="116"/>
      <c r="J60" s="116"/>
      <c r="K60" s="9"/>
    </row>
    <row r="61" spans="1:11" ht="51.75" customHeight="1" thickBot="1" x14ac:dyDescent="0.3">
      <c r="A61" s="113"/>
      <c r="B61" s="110"/>
      <c r="C61" s="111"/>
      <c r="D61" s="112"/>
      <c r="E61" s="9"/>
      <c r="F61" s="9"/>
      <c r="G61" s="116"/>
      <c r="H61" s="116"/>
      <c r="I61" s="116"/>
      <c r="J61" s="116"/>
      <c r="K61" s="9"/>
    </row>
    <row r="62" spans="1:11" ht="30.75" customHeight="1" x14ac:dyDescent="0.25">
      <c r="A62" s="9"/>
      <c r="B62" s="117" t="s">
        <v>323</v>
      </c>
      <c r="C62" s="117"/>
      <c r="D62" s="117"/>
      <c r="E62" s="9"/>
      <c r="F62" s="9"/>
      <c r="G62" s="9"/>
      <c r="H62" s="9"/>
      <c r="I62" s="9"/>
      <c r="J62" s="9"/>
      <c r="K62" s="9"/>
    </row>
    <row r="63" spans="1:11" x14ac:dyDescent="0.25">
      <c r="A63" s="9"/>
      <c r="B63" s="114" t="s">
        <v>322</v>
      </c>
      <c r="C63" s="114"/>
      <c r="D63" s="114"/>
      <c r="E63" s="9"/>
      <c r="F63" s="9"/>
      <c r="G63" s="9"/>
      <c r="H63" s="9"/>
      <c r="I63" s="9"/>
      <c r="J63" s="9"/>
      <c r="K63" s="9"/>
    </row>
    <row r="64" spans="1:11" x14ac:dyDescent="0.25">
      <c r="A64" s="9"/>
      <c r="B64" s="114"/>
      <c r="C64" s="114"/>
      <c r="D64" s="114"/>
      <c r="E64" s="9"/>
      <c r="F64" s="9"/>
      <c r="G64" s="9"/>
      <c r="H64" s="9"/>
      <c r="I64" s="9"/>
      <c r="J64" s="9"/>
      <c r="K64" s="9"/>
    </row>
    <row r="65" spans="1:11" x14ac:dyDescent="0.25">
      <c r="A65" s="9"/>
      <c r="B65" s="114"/>
      <c r="C65" s="114"/>
      <c r="D65" s="114"/>
      <c r="E65" s="9"/>
      <c r="F65" s="9"/>
      <c r="G65" s="9"/>
      <c r="H65" s="9"/>
      <c r="I65" s="9"/>
      <c r="J65" s="9"/>
      <c r="K65" s="9"/>
    </row>
    <row r="66" spans="1:11" ht="96.75" customHeight="1" x14ac:dyDescent="0.25">
      <c r="A66" s="9"/>
      <c r="B66" s="114"/>
      <c r="C66" s="114"/>
      <c r="D66" s="114"/>
      <c r="E66" s="9"/>
      <c r="F66" s="9"/>
      <c r="G66" s="9"/>
      <c r="H66" s="9"/>
      <c r="I66" s="9"/>
      <c r="J66" s="9"/>
      <c r="K66" s="9"/>
    </row>
  </sheetData>
  <mergeCells count="13">
    <mergeCell ref="B59:D61"/>
    <mergeCell ref="A59:A61"/>
    <mergeCell ref="B63:D66"/>
    <mergeCell ref="G59:J61"/>
    <mergeCell ref="B62:D62"/>
    <mergeCell ref="A2:A8"/>
    <mergeCell ref="A22:A31"/>
    <mergeCell ref="B56:D56"/>
    <mergeCell ref="B57:D58"/>
    <mergeCell ref="A57:A58"/>
    <mergeCell ref="A14:A21"/>
    <mergeCell ref="A32:A53"/>
    <mergeCell ref="A9:A13"/>
  </mergeCells>
  <conditionalFormatting sqref="C32:C53">
    <cfRule type="cellIs" dxfId="7" priority="9" operator="lessThan">
      <formula>0.01</formula>
    </cfRule>
    <cfRule type="cellIs" dxfId="6" priority="10" operator="greaterThan">
      <formula>0.01</formula>
    </cfRule>
  </conditionalFormatting>
  <conditionalFormatting sqref="D32:D53">
    <cfRule type="cellIs" dxfId="5" priority="3" operator="equal">
      <formula>""" """</formula>
    </cfRule>
    <cfRule type="cellIs" dxfId="4" priority="4" operator="equal">
      <formula>"EXCEEDS 0.01%"</formula>
    </cfRule>
    <cfRule type="cellIs" dxfId="3" priority="8" operator="equal">
      <formula>"REQUIRES PLACING ON THE INGREDIENT LABEL"</formula>
    </cfRule>
  </conditionalFormatting>
  <conditionalFormatting sqref="D52">
    <cfRule type="cellIs" dxfId="2" priority="7" operator="equal">
      <formula>"EXCEEDS 0.01%"</formula>
    </cfRule>
  </conditionalFormatting>
  <conditionalFormatting sqref="D4:E13">
    <cfRule type="cellIs" dxfId="1" priority="1" operator="equal">
      <formula>"EXCEEDS RECOMMENDED LEVELS"</formula>
    </cfRule>
    <cfRule type="cellIs" dxfId="0" priority="2" operator="equal">
      <formula>"ACCEPTABLE"</formula>
    </cfRule>
  </conditionalFormatting>
  <pageMargins left="0.7" right="0.7" top="0.75" bottom="0.75" header="0.3" footer="0.3"/>
  <pageSetup paperSize="9" orientation="portrait" r:id="rId1"/>
  <ignoredErrors>
    <ignoredError sqref="B5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86668-4681-45F4-BF7C-050EE19415CF}">
  <sheetPr codeName="Sheet3"/>
  <dimension ref="A1:B6"/>
  <sheetViews>
    <sheetView workbookViewId="0">
      <selection activeCell="D11" sqref="D11"/>
    </sheetView>
  </sheetViews>
  <sheetFormatPr defaultRowHeight="15" x14ac:dyDescent="0.25"/>
  <sheetData>
    <row r="1" spans="1:2" ht="15.75" thickBot="1" x14ac:dyDescent="0.3">
      <c r="A1" t="s">
        <v>71</v>
      </c>
    </row>
    <row r="2" spans="1:2" ht="48" thickBot="1" x14ac:dyDescent="0.3">
      <c r="A2" s="59" t="s">
        <v>311</v>
      </c>
      <c r="B2" s="59" t="s">
        <v>320</v>
      </c>
    </row>
    <row r="3" spans="1:2" ht="48" thickBot="1" x14ac:dyDescent="0.3">
      <c r="A3" s="60" t="s">
        <v>312</v>
      </c>
      <c r="B3" s="60" t="s">
        <v>316</v>
      </c>
    </row>
    <row r="4" spans="1:2" ht="79.5" thickBot="1" x14ac:dyDescent="0.3">
      <c r="A4" s="60" t="s">
        <v>313</v>
      </c>
      <c r="B4" s="60" t="s">
        <v>317</v>
      </c>
    </row>
    <row r="5" spans="1:2" ht="48" thickBot="1" x14ac:dyDescent="0.3">
      <c r="A5" s="60" t="s">
        <v>314</v>
      </c>
      <c r="B5" s="60" t="s">
        <v>318</v>
      </c>
    </row>
    <row r="6" spans="1:2" ht="48" thickBot="1" x14ac:dyDescent="0.3">
      <c r="A6" s="60" t="s">
        <v>315</v>
      </c>
      <c r="B6" s="60" t="s">
        <v>319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1F73B-EE0B-428F-8079-A40B42D01757}">
  <sheetPr codeName="Sheet31"/>
  <dimension ref="A1:EU26"/>
  <sheetViews>
    <sheetView tabSelected="1" zoomScale="80" zoomScaleNormal="80" workbookViewId="0">
      <pane xSplit="1" topLeftCell="AG1" activePane="topRight" state="frozen"/>
      <selection activeCell="A13" sqref="A13"/>
      <selection pane="topRight" activeCell="BB4" sqref="BB4:BB25"/>
    </sheetView>
  </sheetViews>
  <sheetFormatPr defaultRowHeight="15" x14ac:dyDescent="0.25"/>
  <cols>
    <col min="1" max="1" width="25.28515625" style="5" bestFit="1" customWidth="1"/>
    <col min="2" max="2" width="18.5703125" style="5" bestFit="1" customWidth="1"/>
    <col min="3" max="3" width="16.85546875" style="5" customWidth="1"/>
    <col min="4" max="4" width="20.7109375" style="5" customWidth="1"/>
    <col min="5" max="5" width="14.42578125" style="5" customWidth="1"/>
    <col min="6" max="6" width="13.42578125" style="5" customWidth="1"/>
    <col min="7" max="7" width="10.7109375" style="5" customWidth="1"/>
    <col min="8" max="8" width="13.140625" style="5" customWidth="1"/>
    <col min="9" max="9" width="13.42578125" style="5" customWidth="1"/>
    <col min="10" max="10" width="12.5703125" style="5" bestFit="1" customWidth="1"/>
    <col min="11" max="11" width="12.28515625" style="5" customWidth="1"/>
    <col min="12" max="12" width="12.7109375" style="5" customWidth="1"/>
    <col min="13" max="13" width="12.140625" style="5" customWidth="1"/>
    <col min="14" max="14" width="14.140625" style="5" customWidth="1"/>
    <col min="15" max="15" width="15.7109375" style="5" customWidth="1"/>
    <col min="16" max="16" width="13.42578125" style="5" customWidth="1"/>
    <col min="17" max="17" width="13.140625" style="5" customWidth="1"/>
    <col min="18" max="18" width="14.28515625" style="5" customWidth="1"/>
    <col min="19" max="19" width="13.140625" style="5" customWidth="1"/>
    <col min="20" max="21" width="13.28515625" style="5" customWidth="1"/>
    <col min="22" max="22" width="14.7109375" style="5" customWidth="1"/>
    <col min="23" max="23" width="13" style="5" customWidth="1"/>
    <col min="24" max="24" width="13.28515625" style="5" customWidth="1"/>
    <col min="25" max="25" width="14.28515625" style="5" customWidth="1"/>
    <col min="26" max="26" width="16.85546875" style="5" customWidth="1"/>
    <col min="27" max="27" width="14.42578125" style="5" customWidth="1"/>
    <col min="28" max="28" width="13.140625" style="5" customWidth="1"/>
    <col min="29" max="29" width="13.28515625" style="5" customWidth="1"/>
    <col min="30" max="31" width="14" style="5" customWidth="1"/>
    <col min="32" max="32" width="12.42578125" style="5" customWidth="1"/>
    <col min="33" max="33" width="12.140625" style="5" customWidth="1"/>
    <col min="34" max="37" width="13.85546875" style="5" customWidth="1"/>
    <col min="38" max="38" width="13.5703125" style="5" customWidth="1"/>
    <col min="39" max="39" width="13.85546875" style="5" customWidth="1"/>
    <col min="40" max="40" width="13.140625" style="5" customWidth="1"/>
    <col min="41" max="41" width="14" style="5" customWidth="1"/>
    <col min="42" max="42" width="13.5703125" style="5" customWidth="1"/>
    <col min="43" max="43" width="13.85546875" style="5" customWidth="1"/>
    <col min="44" max="44" width="14" style="5" customWidth="1"/>
    <col min="45" max="46" width="14.140625" style="5" customWidth="1"/>
    <col min="47" max="48" width="12.28515625" style="5" customWidth="1"/>
    <col min="49" max="49" width="14" style="5" customWidth="1"/>
    <col min="50" max="50" width="13.85546875" style="5" customWidth="1"/>
    <col min="51" max="51" width="12.28515625" style="5" customWidth="1"/>
    <col min="52" max="52" width="9.140625" style="48"/>
    <col min="53" max="16384" width="9.140625" style="5"/>
  </cols>
  <sheetData>
    <row r="1" spans="1:151" s="39" customFormat="1" ht="75" x14ac:dyDescent="0.25">
      <c r="B1" s="37" t="s">
        <v>26</v>
      </c>
      <c r="C1" s="36" t="s">
        <v>325</v>
      </c>
      <c r="D1" s="36" t="s">
        <v>326</v>
      </c>
      <c r="E1" s="36" t="s">
        <v>27</v>
      </c>
      <c r="F1" s="36" t="s">
        <v>327</v>
      </c>
      <c r="G1" s="36" t="s">
        <v>28</v>
      </c>
      <c r="H1" s="36" t="s">
        <v>67</v>
      </c>
      <c r="I1" s="38" t="s">
        <v>195</v>
      </c>
      <c r="J1" s="38" t="s">
        <v>259</v>
      </c>
      <c r="K1" s="36" t="s">
        <v>328</v>
      </c>
      <c r="L1" s="36" t="s">
        <v>69</v>
      </c>
      <c r="M1" s="36" t="s">
        <v>73</v>
      </c>
      <c r="N1" s="36" t="s">
        <v>260</v>
      </c>
      <c r="O1" s="36" t="s">
        <v>261</v>
      </c>
      <c r="P1" s="36" t="s">
        <v>76</v>
      </c>
      <c r="Q1" s="36" t="s">
        <v>329</v>
      </c>
      <c r="R1" s="36" t="s">
        <v>330</v>
      </c>
      <c r="S1" s="36" t="s">
        <v>331</v>
      </c>
      <c r="T1" s="36" t="s">
        <v>332</v>
      </c>
      <c r="U1" s="36" t="s">
        <v>333</v>
      </c>
      <c r="V1" s="36" t="s">
        <v>334</v>
      </c>
      <c r="W1" s="36" t="s">
        <v>335</v>
      </c>
      <c r="X1" s="36" t="s">
        <v>77</v>
      </c>
      <c r="Y1" s="36" t="s">
        <v>83</v>
      </c>
      <c r="Z1" s="36" t="s">
        <v>336</v>
      </c>
      <c r="AA1" s="36" t="s">
        <v>262</v>
      </c>
      <c r="AB1" s="36" t="s">
        <v>263</v>
      </c>
      <c r="AC1" s="36" t="s">
        <v>266</v>
      </c>
      <c r="AD1" s="36" t="s">
        <v>337</v>
      </c>
      <c r="AE1" s="36" t="s">
        <v>264</v>
      </c>
      <c r="AF1" s="36" t="s">
        <v>84</v>
      </c>
      <c r="AG1" s="36" t="s">
        <v>338</v>
      </c>
      <c r="AH1" s="36" t="s">
        <v>339</v>
      </c>
      <c r="AI1" s="36" t="s">
        <v>340</v>
      </c>
      <c r="AJ1" s="36" t="s">
        <v>203</v>
      </c>
      <c r="AK1" s="36" t="s">
        <v>293</v>
      </c>
      <c r="AL1" s="36" t="s">
        <v>341</v>
      </c>
      <c r="AM1" s="36" t="s">
        <v>265</v>
      </c>
      <c r="AN1" s="36" t="s">
        <v>342</v>
      </c>
      <c r="AO1" s="36" t="s">
        <v>87</v>
      </c>
      <c r="AP1" s="36" t="s">
        <v>205</v>
      </c>
      <c r="AQ1" s="36" t="s">
        <v>89</v>
      </c>
      <c r="AR1" s="36" t="s">
        <v>90</v>
      </c>
      <c r="AS1" s="36" t="s">
        <v>343</v>
      </c>
      <c r="AT1" s="36" t="s">
        <v>344</v>
      </c>
      <c r="AU1" s="36" t="s">
        <v>345</v>
      </c>
      <c r="AV1" s="36" t="s">
        <v>208</v>
      </c>
      <c r="AW1" s="36" t="s">
        <v>346</v>
      </c>
      <c r="AX1" s="36" t="s">
        <v>347</v>
      </c>
      <c r="AY1" s="36" t="s">
        <v>348</v>
      </c>
      <c r="AZ1" s="84" t="s">
        <v>209</v>
      </c>
      <c r="BA1" s="39" t="s">
        <v>212</v>
      </c>
      <c r="BB1" s="39" t="s">
        <v>349</v>
      </c>
      <c r="BC1" s="39" t="s">
        <v>350</v>
      </c>
      <c r="BD1" s="39" t="s">
        <v>213</v>
      </c>
      <c r="BE1" s="39" t="s">
        <v>215</v>
      </c>
      <c r="BF1" s="39" t="s">
        <v>351</v>
      </c>
      <c r="BG1" s="39" t="s">
        <v>93</v>
      </c>
      <c r="BH1" s="39" t="s">
        <v>95</v>
      </c>
      <c r="BI1" s="39" t="s">
        <v>97</v>
      </c>
      <c r="BJ1" s="39" t="s">
        <v>218</v>
      </c>
      <c r="BK1" s="39" t="s">
        <v>267</v>
      </c>
      <c r="BL1" s="39" t="s">
        <v>98</v>
      </c>
      <c r="BM1" s="39" t="s">
        <v>268</v>
      </c>
      <c r="BN1" s="39" t="s">
        <v>352</v>
      </c>
      <c r="BO1" s="39" t="s">
        <v>222</v>
      </c>
      <c r="BP1" s="39" t="s">
        <v>101</v>
      </c>
      <c r="BQ1" s="39" t="s">
        <v>103</v>
      </c>
      <c r="BR1" s="39" t="s">
        <v>105</v>
      </c>
      <c r="BS1" s="39" t="s">
        <v>108</v>
      </c>
      <c r="BT1" s="39" t="s">
        <v>269</v>
      </c>
      <c r="BU1" s="39" t="s">
        <v>353</v>
      </c>
      <c r="BV1" s="39" t="s">
        <v>110</v>
      </c>
      <c r="BW1" s="39" t="s">
        <v>354</v>
      </c>
      <c r="BX1" s="39" t="s">
        <v>111</v>
      </c>
      <c r="BY1" s="39" t="s">
        <v>113</v>
      </c>
      <c r="BZ1" s="39" t="s">
        <v>270</v>
      </c>
      <c r="CA1" s="39" t="s">
        <v>271</v>
      </c>
      <c r="CB1" s="39" t="s">
        <v>115</v>
      </c>
      <c r="CC1" s="39" t="s">
        <v>226</v>
      </c>
      <c r="CD1" s="39" t="s">
        <v>118</v>
      </c>
      <c r="CE1" s="39" t="s">
        <v>272</v>
      </c>
      <c r="CF1" s="39" t="s">
        <v>229</v>
      </c>
      <c r="CG1" s="39" t="s">
        <v>355</v>
      </c>
      <c r="CH1" s="39" t="s">
        <v>231</v>
      </c>
      <c r="CI1" s="39" t="s">
        <v>356</v>
      </c>
      <c r="CJ1" s="39" t="s">
        <v>357</v>
      </c>
      <c r="CK1" s="39" t="s">
        <v>120</v>
      </c>
      <c r="CL1" s="39" t="s">
        <v>233</v>
      </c>
      <c r="CM1" s="39" t="s">
        <v>358</v>
      </c>
      <c r="CN1" s="39" t="s">
        <v>236</v>
      </c>
      <c r="CO1" s="39" t="s">
        <v>121</v>
      </c>
      <c r="CP1" s="39" t="s">
        <v>123</v>
      </c>
      <c r="CQ1" s="39" t="s">
        <v>359</v>
      </c>
      <c r="CR1" s="39" t="s">
        <v>273</v>
      </c>
      <c r="CS1" s="39" t="s">
        <v>274</v>
      </c>
      <c r="CT1" s="39" t="s">
        <v>360</v>
      </c>
      <c r="CU1" s="39" t="s">
        <v>275</v>
      </c>
      <c r="CV1" s="39" t="s">
        <v>276</v>
      </c>
      <c r="CW1" s="39" t="s">
        <v>128</v>
      </c>
      <c r="CX1" s="85" t="s">
        <v>277</v>
      </c>
      <c r="CY1" s="86" t="s">
        <v>126</v>
      </c>
      <c r="CZ1" s="87" t="s">
        <v>361</v>
      </c>
      <c r="DA1" s="3" t="s">
        <v>362</v>
      </c>
      <c r="DB1" s="3" t="s">
        <v>129</v>
      </c>
      <c r="DC1" s="3" t="s">
        <v>131</v>
      </c>
      <c r="DD1" s="3" t="s">
        <v>133</v>
      </c>
      <c r="DE1" s="3" t="s">
        <v>363</v>
      </c>
      <c r="DF1" s="3" t="s">
        <v>166</v>
      </c>
      <c r="DG1" s="3" t="s">
        <v>278</v>
      </c>
      <c r="DH1" s="3" t="s">
        <v>279</v>
      </c>
      <c r="DI1" s="3" t="s">
        <v>280</v>
      </c>
      <c r="DJ1" s="3" t="s">
        <v>281</v>
      </c>
      <c r="DK1" s="3" t="s">
        <v>135</v>
      </c>
      <c r="DL1" s="3" t="s">
        <v>282</v>
      </c>
      <c r="DM1" s="3" t="s">
        <v>138</v>
      </c>
      <c r="DN1" s="3" t="s">
        <v>364</v>
      </c>
      <c r="DO1" s="3" t="s">
        <v>365</v>
      </c>
      <c r="DP1" s="3" t="s">
        <v>366</v>
      </c>
      <c r="DQ1" s="3" t="s">
        <v>140</v>
      </c>
      <c r="DR1" s="3" t="s">
        <v>142</v>
      </c>
      <c r="DS1" s="3" t="s">
        <v>367</v>
      </c>
      <c r="DT1" s="3" t="s">
        <v>144</v>
      </c>
      <c r="DU1" s="3" t="s">
        <v>283</v>
      </c>
      <c r="DV1" s="3" t="s">
        <v>284</v>
      </c>
      <c r="DW1" s="3" t="s">
        <v>146</v>
      </c>
      <c r="DX1" s="3" t="s">
        <v>148</v>
      </c>
      <c r="DY1" s="3" t="s">
        <v>150</v>
      </c>
      <c r="DZ1" s="3" t="s">
        <v>285</v>
      </c>
      <c r="EA1" s="3" t="s">
        <v>286</v>
      </c>
      <c r="EB1" s="3" t="s">
        <v>151</v>
      </c>
      <c r="EC1" s="3" t="s">
        <v>287</v>
      </c>
      <c r="ED1" s="3" t="s">
        <v>368</v>
      </c>
      <c r="EE1" s="3" t="s">
        <v>153</v>
      </c>
      <c r="EF1" s="3" t="s">
        <v>369</v>
      </c>
      <c r="EG1" s="3" t="s">
        <v>156</v>
      </c>
      <c r="EH1" s="88" t="s">
        <v>288</v>
      </c>
      <c r="EI1" s="3" t="s">
        <v>289</v>
      </c>
      <c r="EJ1" s="3" t="s">
        <v>290</v>
      </c>
      <c r="EK1" s="3" t="s">
        <v>370</v>
      </c>
      <c r="EL1" s="3" t="s">
        <v>157</v>
      </c>
      <c r="EM1" s="3" t="s">
        <v>159</v>
      </c>
      <c r="EN1" s="3" t="s">
        <v>371</v>
      </c>
      <c r="EO1" s="3" t="s">
        <v>162</v>
      </c>
      <c r="EP1" s="3" t="s">
        <v>372</v>
      </c>
      <c r="EQ1" s="3" t="s">
        <v>291</v>
      </c>
      <c r="ER1" s="3" t="s">
        <v>373</v>
      </c>
      <c r="ES1" s="3" t="s">
        <v>164</v>
      </c>
      <c r="ET1" s="3" t="s">
        <v>292</v>
      </c>
      <c r="EU1" s="3" t="s">
        <v>374</v>
      </c>
    </row>
    <row r="2" spans="1:151" s="34" customFormat="1" ht="135" x14ac:dyDescent="0.25">
      <c r="A2" s="40"/>
      <c r="B2" s="41" t="s">
        <v>23</v>
      </c>
      <c r="C2" s="42" t="s">
        <v>375</v>
      </c>
      <c r="D2" s="42" t="s">
        <v>376</v>
      </c>
      <c r="E2" s="42" t="s">
        <v>24</v>
      </c>
      <c r="F2" s="42" t="s">
        <v>377</v>
      </c>
      <c r="G2" s="42" t="s">
        <v>25</v>
      </c>
      <c r="H2" s="42" t="s">
        <v>68</v>
      </c>
      <c r="I2" s="42" t="s">
        <v>194</v>
      </c>
      <c r="J2" s="42" t="s">
        <v>196</v>
      </c>
      <c r="K2" s="42" t="s">
        <v>378</v>
      </c>
      <c r="L2" s="42" t="s">
        <v>70</v>
      </c>
      <c r="M2" s="42" t="s">
        <v>74</v>
      </c>
      <c r="N2" s="42" t="s">
        <v>197</v>
      </c>
      <c r="O2" s="42" t="s">
        <v>198</v>
      </c>
      <c r="P2" s="42" t="s">
        <v>75</v>
      </c>
      <c r="Q2" s="42" t="s">
        <v>379</v>
      </c>
      <c r="R2" s="42" t="s">
        <v>380</v>
      </c>
      <c r="S2" s="42" t="s">
        <v>381</v>
      </c>
      <c r="T2" s="42" t="s">
        <v>382</v>
      </c>
      <c r="U2" s="42" t="s">
        <v>383</v>
      </c>
      <c r="V2" s="42" t="s">
        <v>384</v>
      </c>
      <c r="W2" s="42" t="s">
        <v>385</v>
      </c>
      <c r="X2" s="42" t="s">
        <v>78</v>
      </c>
      <c r="Y2" s="42" t="s">
        <v>82</v>
      </c>
      <c r="Z2" s="42" t="s">
        <v>386</v>
      </c>
      <c r="AA2" s="42" t="s">
        <v>199</v>
      </c>
      <c r="AB2" s="42" t="s">
        <v>200</v>
      </c>
      <c r="AC2" s="42" t="s">
        <v>258</v>
      </c>
      <c r="AD2" s="42" t="s">
        <v>387</v>
      </c>
      <c r="AE2" s="42" t="s">
        <v>201</v>
      </c>
      <c r="AF2" s="42" t="s">
        <v>85</v>
      </c>
      <c r="AG2" s="42" t="s">
        <v>388</v>
      </c>
      <c r="AH2" s="42" t="s">
        <v>389</v>
      </c>
      <c r="AI2" s="42" t="s">
        <v>390</v>
      </c>
      <c r="AJ2" s="42" t="s">
        <v>204</v>
      </c>
      <c r="AK2" s="42" t="s">
        <v>257</v>
      </c>
      <c r="AL2" s="42" t="s">
        <v>391</v>
      </c>
      <c r="AM2" s="42" t="s">
        <v>202</v>
      </c>
      <c r="AN2" s="42" t="s">
        <v>392</v>
      </c>
      <c r="AO2" s="42" t="s">
        <v>86</v>
      </c>
      <c r="AP2" s="42" t="s">
        <v>206</v>
      </c>
      <c r="AQ2" s="42" t="s">
        <v>88</v>
      </c>
      <c r="AR2" s="42" t="s">
        <v>91</v>
      </c>
      <c r="AS2" s="42" t="s">
        <v>393</v>
      </c>
      <c r="AT2" s="42" t="s">
        <v>394</v>
      </c>
      <c r="AU2" s="42" t="s">
        <v>395</v>
      </c>
      <c r="AV2" s="42" t="s">
        <v>207</v>
      </c>
      <c r="AW2" s="42" t="s">
        <v>396</v>
      </c>
      <c r="AX2" s="42" t="s">
        <v>397</v>
      </c>
      <c r="AY2" s="42" t="s">
        <v>398</v>
      </c>
      <c r="AZ2" s="54" t="s">
        <v>210</v>
      </c>
      <c r="BA2" s="54" t="s">
        <v>211</v>
      </c>
      <c r="BB2" s="54" t="s">
        <v>399</v>
      </c>
      <c r="BC2" s="54" t="s">
        <v>400</v>
      </c>
      <c r="BD2" s="54" t="s">
        <v>214</v>
      </c>
      <c r="BE2" s="54" t="s">
        <v>216</v>
      </c>
      <c r="BF2" s="54" t="s">
        <v>401</v>
      </c>
      <c r="BG2" s="54" t="s">
        <v>92</v>
      </c>
      <c r="BH2" s="54" t="s">
        <v>94</v>
      </c>
      <c r="BI2" s="54" t="s">
        <v>96</v>
      </c>
      <c r="BJ2" s="54" t="s">
        <v>217</v>
      </c>
      <c r="BK2" s="54" t="s">
        <v>219</v>
      </c>
      <c r="BL2" s="54" t="s">
        <v>99</v>
      </c>
      <c r="BM2" s="54" t="s">
        <v>220</v>
      </c>
      <c r="BN2" s="54" t="s">
        <v>402</v>
      </c>
      <c r="BO2" s="54" t="s">
        <v>221</v>
      </c>
      <c r="BP2" s="54" t="s">
        <v>100</v>
      </c>
      <c r="BQ2" s="54" t="s">
        <v>102</v>
      </c>
      <c r="BR2" s="54" t="s">
        <v>106</v>
      </c>
      <c r="BS2" s="54" t="s">
        <v>107</v>
      </c>
      <c r="BT2" s="54" t="s">
        <v>223</v>
      </c>
      <c r="BU2" s="54" t="s">
        <v>403</v>
      </c>
      <c r="BV2" s="54" t="s">
        <v>109</v>
      </c>
      <c r="BW2" s="54" t="s">
        <v>404</v>
      </c>
      <c r="BX2" s="54" t="s">
        <v>112</v>
      </c>
      <c r="BY2" s="54" t="s">
        <v>114</v>
      </c>
      <c r="BZ2" s="54" t="s">
        <v>224</v>
      </c>
      <c r="CA2" s="54" t="s">
        <v>225</v>
      </c>
      <c r="CB2" s="54" t="s">
        <v>116</v>
      </c>
      <c r="CC2" s="54" t="s">
        <v>227</v>
      </c>
      <c r="CD2" s="54" t="s">
        <v>117</v>
      </c>
      <c r="CE2" s="54" t="s">
        <v>228</v>
      </c>
      <c r="CF2" s="54" t="s">
        <v>230</v>
      </c>
      <c r="CG2" s="54" t="s">
        <v>405</v>
      </c>
      <c r="CH2" s="54" t="s">
        <v>232</v>
      </c>
      <c r="CI2" s="54" t="s">
        <v>406</v>
      </c>
      <c r="CJ2" s="54" t="s">
        <v>407</v>
      </c>
      <c r="CK2" s="54" t="s">
        <v>119</v>
      </c>
      <c r="CL2" s="54" t="s">
        <v>234</v>
      </c>
      <c r="CM2" s="54" t="s">
        <v>408</v>
      </c>
      <c r="CN2" s="54" t="s">
        <v>235</v>
      </c>
      <c r="CO2" s="54" t="s">
        <v>122</v>
      </c>
      <c r="CP2" s="54" t="s">
        <v>124</v>
      </c>
      <c r="CQ2" s="54" t="s">
        <v>409</v>
      </c>
      <c r="CR2" s="54" t="s">
        <v>237</v>
      </c>
      <c r="CS2" s="54" t="s">
        <v>238</v>
      </c>
      <c r="CT2" s="54" t="s">
        <v>410</v>
      </c>
      <c r="CU2" s="54" t="s">
        <v>239</v>
      </c>
      <c r="CV2" s="54" t="s">
        <v>240</v>
      </c>
      <c r="CW2" s="54" t="s">
        <v>127</v>
      </c>
      <c r="CX2" s="89" t="s">
        <v>241</v>
      </c>
      <c r="CY2" s="90" t="s">
        <v>125</v>
      </c>
      <c r="CZ2" s="90" t="s">
        <v>411</v>
      </c>
      <c r="DA2" s="90" t="s">
        <v>412</v>
      </c>
      <c r="DB2" s="90" t="s">
        <v>130</v>
      </c>
      <c r="DC2" s="90" t="s">
        <v>132</v>
      </c>
      <c r="DD2" s="90" t="s">
        <v>134</v>
      </c>
      <c r="DE2" s="90" t="s">
        <v>413</v>
      </c>
      <c r="DF2" s="90" t="s">
        <v>165</v>
      </c>
      <c r="DG2" s="90" t="s">
        <v>242</v>
      </c>
      <c r="DH2" s="90" t="s">
        <v>243</v>
      </c>
      <c r="DI2" s="90" t="s">
        <v>244</v>
      </c>
      <c r="DJ2" s="90" t="s">
        <v>245</v>
      </c>
      <c r="DK2" s="90" t="s">
        <v>136</v>
      </c>
      <c r="DL2" s="90" t="s">
        <v>246</v>
      </c>
      <c r="DM2" s="90" t="s">
        <v>137</v>
      </c>
      <c r="DN2" s="90" t="s">
        <v>414</v>
      </c>
      <c r="DO2" s="90"/>
      <c r="DP2" s="90" t="s">
        <v>415</v>
      </c>
      <c r="DQ2" s="90" t="s">
        <v>139</v>
      </c>
      <c r="DR2" s="90" t="s">
        <v>141</v>
      </c>
      <c r="DS2" s="90" t="s">
        <v>416</v>
      </c>
      <c r="DT2" s="90" t="s">
        <v>143</v>
      </c>
      <c r="DU2" s="90" t="s">
        <v>247</v>
      </c>
      <c r="DV2" s="90" t="s">
        <v>248</v>
      </c>
      <c r="DW2" s="90" t="s">
        <v>145</v>
      </c>
      <c r="DX2" s="90" t="s">
        <v>147</v>
      </c>
      <c r="DY2" s="90" t="s">
        <v>149</v>
      </c>
      <c r="DZ2" s="90" t="s">
        <v>249</v>
      </c>
      <c r="EA2" s="90" t="s">
        <v>250</v>
      </c>
      <c r="EB2" s="90" t="s">
        <v>152</v>
      </c>
      <c r="EC2" s="90" t="s">
        <v>251</v>
      </c>
      <c r="ED2" s="90" t="s">
        <v>417</v>
      </c>
      <c r="EE2" s="90" t="s">
        <v>155</v>
      </c>
      <c r="EF2" s="90" t="s">
        <v>418</v>
      </c>
      <c r="EG2" s="90" t="s">
        <v>154</v>
      </c>
      <c r="EH2" s="90" t="s">
        <v>252</v>
      </c>
      <c r="EI2" s="90" t="s">
        <v>253</v>
      </c>
      <c r="EJ2" s="90" t="s">
        <v>254</v>
      </c>
      <c r="EK2" s="90" t="s">
        <v>419</v>
      </c>
      <c r="EL2" s="90" t="s">
        <v>158</v>
      </c>
      <c r="EM2" s="90" t="s">
        <v>160</v>
      </c>
      <c r="EN2" s="90" t="s">
        <v>420</v>
      </c>
      <c r="EO2" s="90" t="s">
        <v>161</v>
      </c>
      <c r="EP2" s="90" t="s">
        <v>421</v>
      </c>
      <c r="EQ2" s="90" t="s">
        <v>255</v>
      </c>
      <c r="ER2" s="90" t="s">
        <v>422</v>
      </c>
      <c r="ES2" s="90" t="s">
        <v>163</v>
      </c>
      <c r="ET2" s="90" t="s">
        <v>256</v>
      </c>
      <c r="EU2" s="90" t="s">
        <v>423</v>
      </c>
    </row>
    <row r="3" spans="1:151" x14ac:dyDescent="0.25">
      <c r="A3" s="43" t="s">
        <v>0</v>
      </c>
      <c r="B3" s="44">
        <v>2</v>
      </c>
      <c r="C3" s="43">
        <v>2</v>
      </c>
      <c r="D3" s="43">
        <v>2</v>
      </c>
      <c r="E3" s="43">
        <v>2</v>
      </c>
      <c r="F3" s="43">
        <v>2</v>
      </c>
      <c r="G3" s="43">
        <v>2</v>
      </c>
      <c r="H3" s="43">
        <v>2</v>
      </c>
      <c r="I3" s="43">
        <v>2</v>
      </c>
      <c r="J3" s="43">
        <v>2</v>
      </c>
      <c r="K3" s="43">
        <v>2</v>
      </c>
      <c r="L3" s="43">
        <v>2</v>
      </c>
      <c r="M3" s="43">
        <v>2</v>
      </c>
      <c r="N3" s="43">
        <v>2</v>
      </c>
      <c r="O3" s="43">
        <v>2</v>
      </c>
      <c r="P3" s="43">
        <v>2</v>
      </c>
      <c r="Q3" s="43">
        <v>2</v>
      </c>
      <c r="R3" s="43">
        <v>2</v>
      </c>
      <c r="S3" s="43">
        <v>2</v>
      </c>
      <c r="T3" s="43">
        <v>2</v>
      </c>
      <c r="U3" s="43">
        <v>2</v>
      </c>
      <c r="V3" s="43"/>
      <c r="W3" s="43">
        <v>2</v>
      </c>
      <c r="X3" s="43">
        <v>2</v>
      </c>
      <c r="Y3" s="43">
        <v>2</v>
      </c>
      <c r="Z3" s="43">
        <v>2</v>
      </c>
      <c r="AA3" s="43">
        <v>2</v>
      </c>
      <c r="AB3" s="43">
        <v>2</v>
      </c>
      <c r="AC3" s="43">
        <v>2</v>
      </c>
      <c r="AD3" s="43">
        <v>2</v>
      </c>
      <c r="AE3" s="43">
        <v>2</v>
      </c>
      <c r="AF3" s="43">
        <v>2</v>
      </c>
      <c r="AG3" s="43">
        <v>2</v>
      </c>
      <c r="AH3" s="43">
        <v>2</v>
      </c>
      <c r="AI3" s="43">
        <v>1</v>
      </c>
      <c r="AJ3" s="43">
        <v>2</v>
      </c>
      <c r="AK3" s="43">
        <v>2</v>
      </c>
      <c r="AL3" s="43">
        <v>2</v>
      </c>
      <c r="AM3" s="43">
        <v>2</v>
      </c>
      <c r="AN3" s="43">
        <v>2</v>
      </c>
      <c r="AO3" s="43">
        <v>2</v>
      </c>
      <c r="AP3" s="43">
        <v>2</v>
      </c>
      <c r="AQ3" s="43">
        <v>2</v>
      </c>
      <c r="AR3" s="43">
        <v>2</v>
      </c>
      <c r="AS3" s="43">
        <v>2</v>
      </c>
      <c r="AT3" s="43">
        <v>2</v>
      </c>
      <c r="AU3" s="43">
        <v>2</v>
      </c>
      <c r="AV3" s="43">
        <v>2</v>
      </c>
      <c r="AW3" s="43">
        <v>2</v>
      </c>
      <c r="AX3" s="43">
        <v>2</v>
      </c>
      <c r="AY3" s="43">
        <v>2</v>
      </c>
      <c r="AZ3" s="45">
        <v>2</v>
      </c>
      <c r="BA3" s="45">
        <v>2</v>
      </c>
      <c r="BB3" s="45">
        <v>2</v>
      </c>
      <c r="BC3" s="45">
        <v>1</v>
      </c>
      <c r="BD3" s="45">
        <v>2</v>
      </c>
      <c r="BE3" s="45">
        <v>2</v>
      </c>
      <c r="BF3" s="45">
        <v>2</v>
      </c>
      <c r="BG3" s="51">
        <v>2</v>
      </c>
      <c r="BH3" s="51">
        <v>2</v>
      </c>
      <c r="BI3" s="45">
        <v>2</v>
      </c>
      <c r="BJ3" s="45">
        <v>2</v>
      </c>
      <c r="BK3" s="45">
        <v>2</v>
      </c>
      <c r="BL3" s="45">
        <v>2</v>
      </c>
      <c r="BM3" s="45">
        <v>2</v>
      </c>
      <c r="BN3" s="45">
        <v>2</v>
      </c>
      <c r="BO3" s="45">
        <v>2</v>
      </c>
      <c r="BP3" s="45">
        <v>2</v>
      </c>
      <c r="BQ3" s="45">
        <v>2</v>
      </c>
      <c r="BR3" s="45">
        <v>1</v>
      </c>
      <c r="BS3" s="45">
        <v>2</v>
      </c>
      <c r="BT3" s="45">
        <v>2</v>
      </c>
      <c r="BU3" s="45">
        <v>2</v>
      </c>
      <c r="BV3" s="45">
        <v>2</v>
      </c>
      <c r="BW3" s="45">
        <v>2</v>
      </c>
      <c r="BX3" s="45">
        <v>2</v>
      </c>
      <c r="BY3" s="45">
        <v>2</v>
      </c>
      <c r="BZ3" s="45">
        <v>2</v>
      </c>
      <c r="CA3" s="45">
        <v>2</v>
      </c>
      <c r="CB3" s="45">
        <v>2</v>
      </c>
      <c r="CC3" s="45">
        <v>2</v>
      </c>
      <c r="CD3" s="45">
        <v>2</v>
      </c>
      <c r="CE3" s="45">
        <v>2</v>
      </c>
      <c r="CF3" s="45">
        <v>2</v>
      </c>
      <c r="CG3" s="45">
        <v>2</v>
      </c>
      <c r="CH3" s="45">
        <v>2</v>
      </c>
      <c r="CI3" s="45">
        <v>2</v>
      </c>
      <c r="CJ3" s="45">
        <v>2</v>
      </c>
      <c r="CK3" s="45">
        <v>2</v>
      </c>
      <c r="CL3" s="45">
        <v>2</v>
      </c>
      <c r="CM3" s="45">
        <v>2</v>
      </c>
      <c r="CN3" s="45">
        <v>2</v>
      </c>
      <c r="CO3" s="45">
        <v>2</v>
      </c>
      <c r="CP3" s="45">
        <v>2</v>
      </c>
      <c r="CQ3" s="45">
        <v>2</v>
      </c>
      <c r="CR3" s="45">
        <v>2</v>
      </c>
      <c r="CS3" s="45">
        <v>2</v>
      </c>
      <c r="CT3" s="45">
        <v>2</v>
      </c>
      <c r="CU3" s="45">
        <v>2</v>
      </c>
      <c r="CV3" s="45">
        <v>2</v>
      </c>
      <c r="CW3" s="45">
        <v>2</v>
      </c>
      <c r="CX3" s="91">
        <v>2</v>
      </c>
      <c r="CY3" s="92">
        <v>2</v>
      </c>
      <c r="CZ3" s="92">
        <v>2</v>
      </c>
      <c r="DA3" s="92">
        <v>2</v>
      </c>
      <c r="DB3" s="92">
        <v>2</v>
      </c>
      <c r="DC3" s="92">
        <v>1</v>
      </c>
      <c r="DD3" s="93">
        <v>2</v>
      </c>
      <c r="DE3" s="93">
        <v>2</v>
      </c>
      <c r="DF3" s="92">
        <v>2</v>
      </c>
      <c r="DG3" s="92">
        <v>2</v>
      </c>
      <c r="DH3" s="92">
        <v>2</v>
      </c>
      <c r="DI3" s="92">
        <v>2</v>
      </c>
      <c r="DJ3" s="92">
        <v>2</v>
      </c>
      <c r="DK3" s="92">
        <v>2</v>
      </c>
      <c r="DL3" s="92">
        <v>2</v>
      </c>
      <c r="DM3" s="92">
        <v>2</v>
      </c>
      <c r="DN3" s="92">
        <v>2</v>
      </c>
      <c r="DO3" s="92">
        <v>2</v>
      </c>
      <c r="DP3" s="92">
        <v>2</v>
      </c>
      <c r="DQ3" s="92">
        <v>2</v>
      </c>
      <c r="DR3" s="92">
        <v>2</v>
      </c>
      <c r="DS3" s="92">
        <v>2</v>
      </c>
      <c r="DT3" s="92">
        <v>2</v>
      </c>
      <c r="DU3" s="92">
        <v>2</v>
      </c>
      <c r="DV3" s="92">
        <v>2</v>
      </c>
      <c r="DW3" s="92">
        <v>2</v>
      </c>
      <c r="DX3" s="92">
        <v>2</v>
      </c>
      <c r="DY3" s="92">
        <v>2</v>
      </c>
      <c r="DZ3" s="92">
        <v>2</v>
      </c>
      <c r="EA3" s="92">
        <v>2</v>
      </c>
      <c r="EB3" s="92">
        <v>2</v>
      </c>
      <c r="EC3" s="92">
        <v>2</v>
      </c>
      <c r="ED3" s="92">
        <v>2</v>
      </c>
      <c r="EE3" s="92">
        <v>2</v>
      </c>
      <c r="EF3" s="92">
        <v>2</v>
      </c>
      <c r="EG3" s="92">
        <v>2</v>
      </c>
      <c r="EH3" s="92">
        <v>2</v>
      </c>
      <c r="EI3" s="92">
        <v>2</v>
      </c>
      <c r="EJ3" s="92">
        <v>2</v>
      </c>
      <c r="EK3" s="92">
        <v>2</v>
      </c>
      <c r="EL3" s="92">
        <v>2</v>
      </c>
      <c r="EM3" s="92">
        <v>2</v>
      </c>
      <c r="EN3" s="92">
        <v>2</v>
      </c>
      <c r="EO3" s="92">
        <v>2</v>
      </c>
      <c r="EP3" s="92">
        <v>2</v>
      </c>
      <c r="EQ3" s="92">
        <v>2</v>
      </c>
      <c r="ER3" s="92">
        <v>2</v>
      </c>
      <c r="ES3" s="92">
        <v>2</v>
      </c>
      <c r="ET3" s="92">
        <v>2</v>
      </c>
      <c r="EU3" s="92">
        <v>2</v>
      </c>
    </row>
    <row r="4" spans="1:151" ht="17.25" x14ac:dyDescent="0.25">
      <c r="A4" s="46" t="s">
        <v>1</v>
      </c>
      <c r="B4" s="16"/>
      <c r="C4" s="46"/>
      <c r="D4" s="46"/>
      <c r="E4" s="46"/>
      <c r="F4" s="46"/>
      <c r="G4" s="46"/>
      <c r="H4" s="46"/>
      <c r="I4" s="47"/>
      <c r="J4" s="46">
        <v>0.63</v>
      </c>
      <c r="K4" s="46">
        <v>1.44</v>
      </c>
      <c r="L4" s="46"/>
      <c r="M4" s="46"/>
      <c r="N4" s="47"/>
      <c r="O4" s="47"/>
      <c r="P4" s="47"/>
      <c r="Q4" s="46"/>
      <c r="R4" s="46"/>
      <c r="S4" s="46">
        <v>7.0000000000000007E-2</v>
      </c>
      <c r="T4" s="46">
        <v>0.7</v>
      </c>
      <c r="U4" s="47">
        <v>0.16</v>
      </c>
      <c r="V4" s="46"/>
      <c r="W4" s="46"/>
      <c r="X4" s="46">
        <v>0.28000000000000003</v>
      </c>
      <c r="Y4" s="46"/>
      <c r="Z4" s="46">
        <v>2.1</v>
      </c>
      <c r="AA4" s="46"/>
      <c r="AB4" s="46">
        <v>0.56000000000000005</v>
      </c>
      <c r="AC4" s="47"/>
      <c r="AD4" s="47"/>
      <c r="AE4" s="46"/>
      <c r="AF4" s="46"/>
      <c r="AG4" s="47"/>
      <c r="AH4" s="46"/>
      <c r="AI4" s="46">
        <v>0.14000000000000001</v>
      </c>
      <c r="AJ4" s="46">
        <v>0.56000000000000005</v>
      </c>
      <c r="AK4" s="46"/>
      <c r="AL4" s="47">
        <v>2.9000000000000001E-2</v>
      </c>
      <c r="AM4" s="46">
        <v>0.35</v>
      </c>
      <c r="AN4" s="47">
        <v>0.14000000000000001</v>
      </c>
      <c r="AO4" s="47"/>
      <c r="AP4" s="46">
        <v>0.28000000000000003</v>
      </c>
      <c r="AQ4" s="47"/>
      <c r="AR4" s="46">
        <v>1.4E-2</v>
      </c>
      <c r="AS4" s="47"/>
      <c r="AT4" s="46"/>
      <c r="AU4" s="47"/>
      <c r="AV4" s="46">
        <v>1.1200000000000001</v>
      </c>
      <c r="AW4" s="47">
        <v>0.7</v>
      </c>
      <c r="AX4" s="46">
        <v>2.5939999999999999</v>
      </c>
      <c r="AY4" s="46">
        <v>0.33700000000000002</v>
      </c>
      <c r="AZ4" s="46">
        <v>5.6</v>
      </c>
      <c r="BA4" s="46"/>
      <c r="BB4" s="46"/>
      <c r="BC4" s="46"/>
      <c r="BD4" s="46"/>
      <c r="BE4" s="46"/>
      <c r="BF4" s="50"/>
      <c r="BG4" s="52">
        <v>0.14000000000000001</v>
      </c>
      <c r="BH4" s="52">
        <v>32.9</v>
      </c>
      <c r="BI4" s="46">
        <v>0.28000000000000003</v>
      </c>
      <c r="BJ4" s="46">
        <v>0.7</v>
      </c>
      <c r="BK4" s="46"/>
      <c r="BL4" s="46"/>
      <c r="BM4" s="46"/>
      <c r="BN4" s="46"/>
      <c r="BO4" s="46"/>
      <c r="BP4" s="46"/>
      <c r="BQ4" s="46"/>
      <c r="BR4" s="46">
        <v>20.23</v>
      </c>
      <c r="BS4" s="46"/>
      <c r="BT4" s="46"/>
      <c r="BU4" s="46"/>
      <c r="BV4" s="46"/>
      <c r="BW4" s="46"/>
      <c r="BX4" s="46"/>
      <c r="BY4" s="46"/>
      <c r="BZ4" s="46"/>
      <c r="CA4" s="46"/>
      <c r="CB4" s="46"/>
      <c r="CC4" s="46"/>
      <c r="CD4" s="46"/>
      <c r="CE4" s="46"/>
      <c r="CF4" s="46"/>
      <c r="CG4" s="46"/>
      <c r="CH4" s="46"/>
      <c r="CI4" s="46">
        <v>0.35</v>
      </c>
      <c r="CJ4" s="46"/>
      <c r="CK4" s="46"/>
      <c r="CL4" s="46"/>
      <c r="CM4" s="46"/>
      <c r="CN4" s="46">
        <v>0.84</v>
      </c>
      <c r="CO4" s="46">
        <v>11.2</v>
      </c>
      <c r="CP4" s="46"/>
      <c r="CQ4" s="46"/>
      <c r="CR4" s="46"/>
      <c r="CS4" s="46">
        <v>0.7</v>
      </c>
      <c r="CT4" s="46">
        <v>1</v>
      </c>
      <c r="CU4" s="46">
        <v>2.5</v>
      </c>
      <c r="CV4" s="46"/>
      <c r="CW4" s="46"/>
      <c r="CX4" s="94"/>
      <c r="CY4" s="95"/>
      <c r="CZ4" s="96"/>
      <c r="DA4" s="96"/>
      <c r="DB4" s="96">
        <v>0.3</v>
      </c>
      <c r="DC4" s="94"/>
      <c r="DD4" s="52"/>
      <c r="DE4" s="97"/>
      <c r="DF4" s="96"/>
      <c r="DG4" s="96"/>
      <c r="DH4" s="96"/>
      <c r="DI4" s="96"/>
      <c r="DJ4" s="96"/>
      <c r="DK4" s="96"/>
      <c r="DL4" s="96"/>
      <c r="DM4" s="96">
        <v>1.4</v>
      </c>
      <c r="DN4" s="96">
        <v>0.5</v>
      </c>
      <c r="DO4" s="96"/>
      <c r="DP4" s="96"/>
      <c r="DQ4" s="96"/>
      <c r="DR4" s="96">
        <v>0.49</v>
      </c>
      <c r="DS4" s="96">
        <v>1.05</v>
      </c>
      <c r="DT4" s="96">
        <v>8.0500000000000007</v>
      </c>
      <c r="DU4" s="96"/>
      <c r="DV4" s="96"/>
      <c r="DW4" s="96"/>
      <c r="DX4" s="96">
        <v>0.42</v>
      </c>
      <c r="DY4" s="96"/>
      <c r="DZ4" s="96"/>
      <c r="EA4" s="96"/>
      <c r="EB4" s="96">
        <v>1.75</v>
      </c>
      <c r="EC4" s="96"/>
      <c r="ED4" s="96"/>
      <c r="EE4" s="96"/>
      <c r="EF4" s="96">
        <v>1E-3</v>
      </c>
      <c r="EG4" s="96">
        <v>5.6</v>
      </c>
      <c r="EH4" s="96"/>
      <c r="EI4" s="96"/>
      <c r="EJ4" s="96"/>
      <c r="EK4" s="96">
        <v>0.7</v>
      </c>
      <c r="EL4" s="96"/>
      <c r="EM4" s="96">
        <v>0.14000000000000001</v>
      </c>
      <c r="EN4" s="96"/>
      <c r="EO4" s="96"/>
      <c r="EP4" s="96">
        <v>2.3199999999999998</v>
      </c>
      <c r="EQ4" s="96"/>
      <c r="ER4" s="96"/>
      <c r="ES4" s="96"/>
      <c r="ET4" s="96"/>
      <c r="EU4" s="96"/>
    </row>
    <row r="5" spans="1:151" ht="17.25" x14ac:dyDescent="0.25">
      <c r="A5" s="46" t="s">
        <v>2</v>
      </c>
      <c r="B5" s="16"/>
      <c r="C5" s="46">
        <v>5.8</v>
      </c>
      <c r="D5" s="46"/>
      <c r="E5" s="46"/>
      <c r="F5" s="46"/>
      <c r="G5" s="46"/>
      <c r="H5" s="46"/>
      <c r="I5" s="47"/>
      <c r="J5" s="46"/>
      <c r="K5" s="46"/>
      <c r="L5" s="46"/>
      <c r="M5" s="46"/>
      <c r="N5" s="47"/>
      <c r="O5" s="47"/>
      <c r="P5" s="46"/>
      <c r="Q5" s="47"/>
      <c r="R5" s="46"/>
      <c r="S5" s="46"/>
      <c r="T5" s="47"/>
      <c r="U5" s="46">
        <v>0.4</v>
      </c>
      <c r="V5" s="46"/>
      <c r="W5" s="46"/>
      <c r="X5" s="46">
        <v>0.4</v>
      </c>
      <c r="Y5" s="46"/>
      <c r="Z5" s="47">
        <v>1.2</v>
      </c>
      <c r="AA5" s="46"/>
      <c r="AB5" s="46"/>
      <c r="AC5" s="46"/>
      <c r="AD5" s="47"/>
      <c r="AE5" s="46"/>
      <c r="AF5" s="46"/>
      <c r="AG5" s="47"/>
      <c r="AH5" s="46"/>
      <c r="AI5" s="46"/>
      <c r="AJ5" s="46"/>
      <c r="AK5" s="46"/>
      <c r="AL5" s="46"/>
      <c r="AM5" s="46"/>
      <c r="AN5" s="46"/>
      <c r="AO5" s="47"/>
      <c r="AP5" s="46"/>
      <c r="AQ5" s="47"/>
      <c r="AR5" s="46"/>
      <c r="AS5" s="47">
        <v>4</v>
      </c>
      <c r="AT5" s="46"/>
      <c r="AU5" s="47"/>
      <c r="AV5" s="46"/>
      <c r="AW5" s="47"/>
      <c r="AX5" s="46"/>
      <c r="AY5" s="46">
        <v>4.2000000000000003E-2</v>
      </c>
      <c r="AZ5" s="46"/>
      <c r="BA5" s="46"/>
      <c r="BB5" s="46"/>
      <c r="BC5" s="46"/>
      <c r="BD5" s="46"/>
      <c r="BE5" s="46"/>
      <c r="BF5" s="50"/>
      <c r="BG5" s="52"/>
      <c r="BH5" s="52"/>
      <c r="BI5" s="46"/>
      <c r="BJ5" s="46">
        <v>2.8</v>
      </c>
      <c r="BK5" s="46"/>
      <c r="BL5" s="46"/>
      <c r="BM5" s="46"/>
      <c r="BN5" s="46"/>
      <c r="BO5" s="46"/>
      <c r="BP5" s="46"/>
      <c r="BQ5" s="46">
        <v>1</v>
      </c>
      <c r="BR5" s="46"/>
      <c r="BS5" s="46"/>
      <c r="BT5" s="46"/>
      <c r="BU5" s="46"/>
      <c r="BV5" s="46"/>
      <c r="BW5" s="46"/>
      <c r="BX5" s="46"/>
      <c r="BY5" s="46"/>
      <c r="BZ5" s="46"/>
      <c r="CA5" s="46"/>
      <c r="CB5" s="46">
        <v>1</v>
      </c>
      <c r="CC5" s="46"/>
      <c r="CD5" s="46"/>
      <c r="CE5" s="46"/>
      <c r="CF5" s="46"/>
      <c r="CG5" s="46"/>
      <c r="CH5" s="46"/>
      <c r="CI5" s="46"/>
      <c r="CJ5" s="46"/>
      <c r="CK5" s="46"/>
      <c r="CL5" s="46"/>
      <c r="CM5" s="46"/>
      <c r="CN5" s="46"/>
      <c r="CO5" s="46"/>
      <c r="CP5" s="46"/>
      <c r="CQ5" s="46"/>
      <c r="CR5" s="46"/>
      <c r="CS5" s="46"/>
      <c r="CT5" s="46"/>
      <c r="CU5" s="46"/>
      <c r="CV5" s="46"/>
      <c r="CW5" s="46"/>
      <c r="CX5" s="94"/>
      <c r="CY5" s="95"/>
      <c r="CZ5" s="96"/>
      <c r="DA5" s="96"/>
      <c r="DB5" s="96"/>
      <c r="DC5" s="94"/>
      <c r="DD5" s="52"/>
      <c r="DE5" s="97"/>
      <c r="DF5" s="96"/>
      <c r="DG5" s="96"/>
      <c r="DH5" s="96"/>
      <c r="DI5" s="96"/>
      <c r="DJ5" s="96"/>
      <c r="DK5" s="96"/>
      <c r="DL5" s="96"/>
      <c r="DM5" s="96"/>
      <c r="DN5" s="96"/>
      <c r="DO5" s="96"/>
      <c r="DP5" s="96"/>
      <c r="DQ5" s="96"/>
      <c r="DR5" s="96"/>
      <c r="DS5" s="96"/>
      <c r="DT5" s="96">
        <v>0.1</v>
      </c>
      <c r="DU5" s="96"/>
      <c r="DV5" s="96"/>
      <c r="DW5" s="96"/>
      <c r="DX5" s="96"/>
      <c r="DY5" s="96"/>
      <c r="DZ5" s="96"/>
      <c r="EA5" s="96"/>
      <c r="EB5" s="96">
        <v>7.2</v>
      </c>
      <c r="EC5" s="96"/>
      <c r="ED5" s="96"/>
      <c r="EE5" s="96"/>
      <c r="EF5" s="96"/>
      <c r="EG5" s="96"/>
      <c r="EH5" s="96"/>
      <c r="EI5" s="96"/>
      <c r="EJ5" s="96"/>
      <c r="EK5" s="96"/>
      <c r="EL5" s="96"/>
      <c r="EM5" s="96"/>
      <c r="EN5" s="96"/>
      <c r="EO5" s="96"/>
      <c r="EP5" s="96"/>
      <c r="EQ5" s="96"/>
      <c r="ER5" s="96"/>
      <c r="ES5" s="96"/>
      <c r="ET5" s="96"/>
      <c r="EU5" s="96"/>
    </row>
    <row r="6" spans="1:151" ht="17.25" x14ac:dyDescent="0.25">
      <c r="A6" s="46" t="s">
        <v>3</v>
      </c>
      <c r="B6" s="16"/>
      <c r="C6" s="46"/>
      <c r="D6" s="46"/>
      <c r="E6" s="46"/>
      <c r="F6" s="46">
        <v>0.21</v>
      </c>
      <c r="G6" s="46"/>
      <c r="H6" s="46"/>
      <c r="I6" s="47"/>
      <c r="J6" s="46"/>
      <c r="K6" s="46"/>
      <c r="L6" s="46"/>
      <c r="M6" s="46"/>
      <c r="N6" s="47"/>
      <c r="O6" s="47"/>
      <c r="P6" s="46"/>
      <c r="Q6" s="47"/>
      <c r="R6" s="46"/>
      <c r="S6" s="46"/>
      <c r="T6" s="46"/>
      <c r="U6" s="46"/>
      <c r="V6" s="46"/>
      <c r="W6" s="46"/>
      <c r="X6" s="46"/>
      <c r="Y6" s="46"/>
      <c r="Z6" s="46"/>
      <c r="AA6" s="46"/>
      <c r="AB6" s="46"/>
      <c r="AC6" s="46"/>
      <c r="AD6" s="47"/>
      <c r="AE6" s="46"/>
      <c r="AF6" s="46"/>
      <c r="AG6" s="47"/>
      <c r="AH6" s="46"/>
      <c r="AI6" s="46"/>
      <c r="AJ6" s="46"/>
      <c r="AK6" s="46"/>
      <c r="AL6" s="46"/>
      <c r="AM6" s="46"/>
      <c r="AN6" s="46"/>
      <c r="AO6" s="47"/>
      <c r="AP6" s="46"/>
      <c r="AQ6" s="47"/>
      <c r="AR6" s="46"/>
      <c r="AS6" s="47"/>
      <c r="AT6" s="46"/>
      <c r="AU6" s="47"/>
      <c r="AV6" s="46"/>
      <c r="AW6" s="47"/>
      <c r="AX6" s="46"/>
      <c r="AY6" s="46"/>
      <c r="AZ6" s="46"/>
      <c r="BA6" s="46"/>
      <c r="BB6" s="46"/>
      <c r="BC6" s="46"/>
      <c r="BD6" s="46"/>
      <c r="BE6" s="46"/>
      <c r="BF6" s="50"/>
      <c r="BG6" s="52"/>
      <c r="BH6" s="52"/>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94"/>
      <c r="CY6" s="95"/>
      <c r="CZ6" s="96"/>
      <c r="DA6" s="96"/>
      <c r="DB6" s="96"/>
      <c r="DC6" s="94"/>
      <c r="DD6" s="52"/>
      <c r="DE6" s="97"/>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row>
    <row r="7" spans="1:151" ht="17.25" x14ac:dyDescent="0.25">
      <c r="A7" s="46" t="s">
        <v>4</v>
      </c>
      <c r="B7" s="16"/>
      <c r="C7" s="46"/>
      <c r="D7" s="46"/>
      <c r="E7" s="46"/>
      <c r="F7" s="46">
        <v>0.2</v>
      </c>
      <c r="G7" s="46"/>
      <c r="H7" s="46"/>
      <c r="I7" s="47"/>
      <c r="J7" s="47"/>
      <c r="K7" s="46"/>
      <c r="L7" s="46"/>
      <c r="M7" s="46"/>
      <c r="N7" s="47"/>
      <c r="O7" s="47"/>
      <c r="P7" s="46"/>
      <c r="Q7" s="47"/>
      <c r="R7" s="46"/>
      <c r="S7" s="46"/>
      <c r="T7" s="46"/>
      <c r="U7" s="46"/>
      <c r="V7" s="46"/>
      <c r="W7" s="46"/>
      <c r="X7" s="46"/>
      <c r="Y7" s="46">
        <v>2.5</v>
      </c>
      <c r="Z7" s="46"/>
      <c r="AA7" s="46"/>
      <c r="AB7" s="46"/>
      <c r="AC7" s="46"/>
      <c r="AD7" s="47"/>
      <c r="AE7" s="46"/>
      <c r="AF7" s="46"/>
      <c r="AG7" s="47"/>
      <c r="AH7" s="46"/>
      <c r="AI7" s="46"/>
      <c r="AJ7" s="46"/>
      <c r="AK7" s="46"/>
      <c r="AL7" s="46"/>
      <c r="AM7" s="46"/>
      <c r="AN7" s="46"/>
      <c r="AO7" s="47"/>
      <c r="AP7" s="46"/>
      <c r="AQ7" s="47"/>
      <c r="AR7" s="46"/>
      <c r="AS7" s="47"/>
      <c r="AT7" s="46"/>
      <c r="AU7" s="47"/>
      <c r="AV7" s="46"/>
      <c r="AW7" s="47"/>
      <c r="AX7" s="46"/>
      <c r="AY7" s="46"/>
      <c r="AZ7" s="46"/>
      <c r="BA7" s="46"/>
      <c r="BB7" s="46"/>
      <c r="BC7" s="46"/>
      <c r="BD7" s="46"/>
      <c r="BE7" s="46"/>
      <c r="BF7" s="50"/>
      <c r="BG7" s="52"/>
      <c r="BH7" s="52"/>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v>0.2</v>
      </c>
      <c r="CK7" s="46"/>
      <c r="CL7" s="46"/>
      <c r="CM7" s="46"/>
      <c r="CN7" s="46"/>
      <c r="CO7" s="46"/>
      <c r="CP7" s="46"/>
      <c r="CQ7" s="46"/>
      <c r="CR7" s="46"/>
      <c r="CS7" s="46"/>
      <c r="CT7" s="46"/>
      <c r="CU7" s="46"/>
      <c r="CV7" s="46"/>
      <c r="CW7" s="46"/>
      <c r="CX7" s="94"/>
      <c r="CY7" s="95"/>
      <c r="CZ7" s="96"/>
      <c r="DA7" s="96"/>
      <c r="DB7" s="96"/>
      <c r="DC7" s="94"/>
      <c r="DD7" s="52"/>
      <c r="DE7" s="97"/>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row>
    <row r="8" spans="1:151" ht="17.25" x14ac:dyDescent="0.25">
      <c r="A8" s="46" t="s">
        <v>5</v>
      </c>
      <c r="B8" s="16"/>
      <c r="C8" s="46"/>
      <c r="D8" s="46"/>
      <c r="E8" s="46"/>
      <c r="F8" s="46"/>
      <c r="G8" s="46"/>
      <c r="H8" s="47"/>
      <c r="I8" s="47"/>
      <c r="J8" s="47"/>
      <c r="K8" s="46"/>
      <c r="L8" s="46"/>
      <c r="M8" s="46"/>
      <c r="N8" s="47"/>
      <c r="O8" s="47"/>
      <c r="P8" s="46">
        <v>9.9</v>
      </c>
      <c r="Q8" s="47">
        <v>8</v>
      </c>
      <c r="R8" s="46"/>
      <c r="S8" s="46"/>
      <c r="T8" s="46"/>
      <c r="U8" s="46"/>
      <c r="V8" s="46"/>
      <c r="W8" s="46"/>
      <c r="X8" s="46"/>
      <c r="Y8" s="46">
        <v>1.33</v>
      </c>
      <c r="Z8" s="46">
        <v>5.0000000000000001E-3</v>
      </c>
      <c r="AA8" s="47"/>
      <c r="AB8" s="46"/>
      <c r="AC8" s="46">
        <v>3.8</v>
      </c>
      <c r="AD8" s="47"/>
      <c r="AE8" s="46"/>
      <c r="AF8" s="46"/>
      <c r="AG8" s="47"/>
      <c r="AH8" s="46"/>
      <c r="AI8" s="46"/>
      <c r="AJ8" s="46"/>
      <c r="AK8" s="46">
        <v>2E-3</v>
      </c>
      <c r="AL8" s="47"/>
      <c r="AM8" s="46"/>
      <c r="AN8" s="46"/>
      <c r="AO8" s="47"/>
      <c r="AP8" s="46"/>
      <c r="AQ8" s="47"/>
      <c r="AR8" s="46"/>
      <c r="AS8" s="47">
        <v>9.5000000000000001E-2</v>
      </c>
      <c r="AT8" s="46"/>
      <c r="AU8" s="47"/>
      <c r="AV8" s="46"/>
      <c r="AW8" s="47"/>
      <c r="AX8" s="46"/>
      <c r="AY8" s="46"/>
      <c r="AZ8" s="46"/>
      <c r="BA8" s="46"/>
      <c r="BB8" s="46"/>
      <c r="BC8" s="46"/>
      <c r="BD8" s="46"/>
      <c r="BE8" s="46"/>
      <c r="BF8" s="50"/>
      <c r="BG8" s="52"/>
      <c r="BH8" s="52"/>
      <c r="BI8" s="46"/>
      <c r="BJ8" s="46">
        <v>0.19</v>
      </c>
      <c r="BK8" s="46"/>
      <c r="BL8" s="46"/>
      <c r="BM8" s="46"/>
      <c r="BN8" s="46"/>
      <c r="BO8" s="46"/>
      <c r="BP8" s="46"/>
      <c r="BQ8" s="46"/>
      <c r="BR8" s="46"/>
      <c r="BS8" s="46"/>
      <c r="BT8" s="46"/>
      <c r="BU8" s="46"/>
      <c r="BV8" s="46"/>
      <c r="BW8" s="46"/>
      <c r="BX8" s="46"/>
      <c r="BY8" s="46"/>
      <c r="BZ8" s="46"/>
      <c r="CA8" s="46"/>
      <c r="CB8" s="46"/>
      <c r="CC8" s="46"/>
      <c r="CD8" s="46">
        <v>0.95</v>
      </c>
      <c r="CE8" s="46"/>
      <c r="CF8" s="46"/>
      <c r="CG8" s="46">
        <v>0.36</v>
      </c>
      <c r="CH8" s="46"/>
      <c r="CI8" s="46"/>
      <c r="CJ8" s="46">
        <v>0.66500000000000004</v>
      </c>
      <c r="CK8" s="46"/>
      <c r="CL8" s="46"/>
      <c r="CM8" s="46"/>
      <c r="CN8" s="46"/>
      <c r="CO8" s="46"/>
      <c r="CP8" s="46"/>
      <c r="CQ8" s="46"/>
      <c r="CR8" s="46"/>
      <c r="CS8" s="46"/>
      <c r="CT8" s="46"/>
      <c r="CU8" s="46"/>
      <c r="CV8" s="46"/>
      <c r="CW8" s="46"/>
      <c r="CX8" s="94"/>
      <c r="CY8" s="95"/>
      <c r="CZ8" s="96"/>
      <c r="DA8" s="96"/>
      <c r="DB8" s="96"/>
      <c r="DC8" s="94"/>
      <c r="DD8" s="52"/>
      <c r="DE8" s="97"/>
      <c r="DF8" s="96"/>
      <c r="DG8" s="96"/>
      <c r="DH8" s="96"/>
      <c r="DI8" s="96"/>
      <c r="DJ8" s="96"/>
      <c r="DK8" s="96"/>
      <c r="DL8" s="96"/>
      <c r="DM8" s="96">
        <v>3.1E-2</v>
      </c>
      <c r="DN8" s="96"/>
      <c r="DO8" s="96"/>
      <c r="DP8" s="96"/>
      <c r="DQ8" s="96"/>
      <c r="DR8" s="96"/>
      <c r="DS8" s="96"/>
      <c r="DT8" s="96"/>
      <c r="DU8" s="96"/>
      <c r="DV8" s="96"/>
      <c r="DW8" s="96"/>
      <c r="DX8" s="96"/>
      <c r="DY8" s="96"/>
      <c r="DZ8" s="96"/>
      <c r="EA8" s="96"/>
      <c r="EB8" s="96"/>
      <c r="EC8" s="96"/>
      <c r="ED8" s="96">
        <v>1.2</v>
      </c>
      <c r="EE8" s="96"/>
      <c r="EF8" s="96">
        <v>4.8</v>
      </c>
      <c r="EG8" s="96"/>
      <c r="EH8" s="96"/>
      <c r="EI8" s="96"/>
      <c r="EJ8" s="96"/>
      <c r="EK8" s="96"/>
      <c r="EL8" s="96"/>
      <c r="EM8" s="96"/>
      <c r="EN8" s="96"/>
      <c r="EO8" s="96"/>
      <c r="EP8" s="96"/>
      <c r="EQ8" s="96"/>
      <c r="ER8" s="96"/>
      <c r="ES8" s="96"/>
      <c r="ET8" s="96"/>
      <c r="EU8" s="96"/>
    </row>
    <row r="9" spans="1:151" ht="17.25" x14ac:dyDescent="0.25">
      <c r="A9" s="46" t="s">
        <v>6</v>
      </c>
      <c r="B9" s="16"/>
      <c r="C9" s="46"/>
      <c r="D9" s="46"/>
      <c r="E9" s="46"/>
      <c r="F9" s="47"/>
      <c r="G9" s="47"/>
      <c r="H9" s="46"/>
      <c r="I9" s="47"/>
      <c r="J9" s="46"/>
      <c r="K9" s="46">
        <v>0.81</v>
      </c>
      <c r="L9" s="46">
        <v>3.0000000000000001E-3</v>
      </c>
      <c r="M9" s="46">
        <v>30</v>
      </c>
      <c r="N9" s="47"/>
      <c r="O9" s="47"/>
      <c r="P9" s="46"/>
      <c r="Q9" s="47">
        <v>0.72</v>
      </c>
      <c r="R9" s="46"/>
      <c r="S9" s="46"/>
      <c r="T9" s="46"/>
      <c r="U9" s="46"/>
      <c r="V9" s="46"/>
      <c r="W9" s="47"/>
      <c r="X9" s="46">
        <v>5</v>
      </c>
      <c r="Y9" s="46"/>
      <c r="Z9" s="46">
        <v>3.0000000000000001E-3</v>
      </c>
      <c r="AA9" s="46"/>
      <c r="AB9" s="46">
        <v>9.9</v>
      </c>
      <c r="AC9" s="46"/>
      <c r="AD9" s="47">
        <v>1.9</v>
      </c>
      <c r="AE9" s="46"/>
      <c r="AF9" s="46"/>
      <c r="AG9" s="47"/>
      <c r="AH9" s="46"/>
      <c r="AI9" s="46"/>
      <c r="AJ9" s="46"/>
      <c r="AK9" s="46"/>
      <c r="AL9" s="47"/>
      <c r="AM9" s="47"/>
      <c r="AN9" s="46"/>
      <c r="AO9" s="47"/>
      <c r="AP9" s="46"/>
      <c r="AQ9" s="47"/>
      <c r="AR9" s="46"/>
      <c r="AS9" s="47"/>
      <c r="AT9" s="46">
        <v>0.36</v>
      </c>
      <c r="AU9" s="47"/>
      <c r="AV9" s="46">
        <v>0.03</v>
      </c>
      <c r="AW9" s="47"/>
      <c r="AX9" s="46">
        <v>1.2E-2</v>
      </c>
      <c r="AY9" s="46">
        <v>2E-3</v>
      </c>
      <c r="AZ9" s="46"/>
      <c r="BA9" s="46"/>
      <c r="BB9" s="46">
        <v>1E-3</v>
      </c>
      <c r="BC9" s="46"/>
      <c r="BD9" s="46">
        <v>0.28499999999999998</v>
      </c>
      <c r="BE9" s="46"/>
      <c r="BF9" s="50"/>
      <c r="BG9" s="52"/>
      <c r="BH9" s="52"/>
      <c r="BI9" s="46"/>
      <c r="BJ9" s="46">
        <v>2.0259999999999998</v>
      </c>
      <c r="BK9" s="46"/>
      <c r="BL9" s="46"/>
      <c r="BM9" s="46"/>
      <c r="BN9" s="46"/>
      <c r="BO9" s="46"/>
      <c r="BP9" s="46"/>
      <c r="BQ9" s="46"/>
      <c r="BR9" s="46"/>
      <c r="BS9" s="46"/>
      <c r="BT9" s="46"/>
      <c r="BU9" s="46"/>
      <c r="BV9" s="46"/>
      <c r="BW9" s="46"/>
      <c r="BX9" s="46"/>
      <c r="BY9" s="46"/>
      <c r="BZ9" s="46"/>
      <c r="CA9" s="46"/>
      <c r="CB9" s="46"/>
      <c r="CC9" s="46">
        <v>25.69</v>
      </c>
      <c r="CD9" s="46"/>
      <c r="CE9" s="46">
        <v>20.206</v>
      </c>
      <c r="CF9" s="46"/>
      <c r="CG9" s="46">
        <v>21.4</v>
      </c>
      <c r="CH9" s="46"/>
      <c r="CI9" s="46"/>
      <c r="CJ9" s="46"/>
      <c r="CK9" s="46"/>
      <c r="CL9" s="46"/>
      <c r="CM9" s="46">
        <v>5.7480000000000002</v>
      </c>
      <c r="CN9" s="46"/>
      <c r="CO9" s="46"/>
      <c r="CP9" s="46"/>
      <c r="CQ9" s="46"/>
      <c r="CR9" s="46">
        <v>29.7</v>
      </c>
      <c r="CS9" s="46"/>
      <c r="CT9" s="46"/>
      <c r="CU9" s="46"/>
      <c r="CV9" s="46"/>
      <c r="CW9" s="46"/>
      <c r="CX9" s="94"/>
      <c r="CY9" s="95"/>
      <c r="CZ9" s="96"/>
      <c r="DA9" s="96"/>
      <c r="DB9" s="96"/>
      <c r="DC9" s="94"/>
      <c r="DD9" s="52"/>
      <c r="DE9" s="97"/>
      <c r="DF9" s="96"/>
      <c r="DG9" s="96"/>
      <c r="DH9" s="96"/>
      <c r="DI9" s="96"/>
      <c r="DJ9" s="96"/>
      <c r="DK9" s="96"/>
      <c r="DL9" s="96"/>
      <c r="DM9" s="96">
        <v>0.126</v>
      </c>
      <c r="DN9" s="96"/>
      <c r="DO9" s="96"/>
      <c r="DP9" s="96">
        <v>4.0000000000000001E-3</v>
      </c>
      <c r="DQ9" s="96">
        <v>9.5000000000000001E-2</v>
      </c>
      <c r="DR9" s="96"/>
      <c r="DS9" s="96"/>
      <c r="DT9" s="96"/>
      <c r="DU9" s="96"/>
      <c r="DV9" s="96"/>
      <c r="DW9" s="96"/>
      <c r="DX9" s="96"/>
      <c r="DY9" s="96"/>
      <c r="DZ9" s="96"/>
      <c r="EA9" s="96"/>
      <c r="EB9" s="96"/>
      <c r="EC9" s="96"/>
      <c r="ED9" s="96"/>
      <c r="EE9" s="96"/>
      <c r="EF9" s="96"/>
      <c r="EG9" s="96"/>
      <c r="EH9" s="96"/>
      <c r="EI9" s="96"/>
      <c r="EJ9" s="96"/>
      <c r="EK9" s="96"/>
      <c r="EL9" s="96"/>
      <c r="EM9" s="96"/>
      <c r="EN9" s="96"/>
      <c r="EO9" s="96"/>
      <c r="EP9" s="96">
        <v>3.92</v>
      </c>
      <c r="EQ9" s="96"/>
      <c r="ER9" s="96"/>
      <c r="ES9" s="96"/>
      <c r="ET9" s="96"/>
      <c r="EU9" s="96"/>
    </row>
    <row r="10" spans="1:151" ht="17.25" x14ac:dyDescent="0.25">
      <c r="A10" s="46" t="s">
        <v>7</v>
      </c>
      <c r="B10" s="16"/>
      <c r="C10" s="46"/>
      <c r="D10" s="46"/>
      <c r="E10" s="46"/>
      <c r="F10" s="46"/>
      <c r="G10" s="46"/>
      <c r="H10" s="46"/>
      <c r="I10" s="47"/>
      <c r="J10" s="46"/>
      <c r="K10" s="46"/>
      <c r="L10" s="46"/>
      <c r="M10" s="46"/>
      <c r="N10" s="47"/>
      <c r="O10" s="47"/>
      <c r="P10" s="46"/>
      <c r="Q10" s="47"/>
      <c r="R10" s="46"/>
      <c r="S10" s="46"/>
      <c r="T10" s="46"/>
      <c r="U10" s="46"/>
      <c r="V10" s="46"/>
      <c r="W10" s="47"/>
      <c r="X10" s="46"/>
      <c r="Y10" s="46"/>
      <c r="Z10" s="46"/>
      <c r="AA10" s="46"/>
      <c r="AB10" s="46"/>
      <c r="AC10" s="46"/>
      <c r="AD10" s="47"/>
      <c r="AE10" s="46"/>
      <c r="AF10" s="46"/>
      <c r="AG10" s="47"/>
      <c r="AH10" s="46"/>
      <c r="AI10" s="46"/>
      <c r="AJ10" s="46"/>
      <c r="AK10" s="46"/>
      <c r="AL10" s="46"/>
      <c r="AM10" s="46"/>
      <c r="AN10" s="46"/>
      <c r="AO10" s="47"/>
      <c r="AP10" s="46"/>
      <c r="AQ10" s="47"/>
      <c r="AR10" s="46"/>
      <c r="AS10" s="47"/>
      <c r="AT10" s="46"/>
      <c r="AU10" s="47"/>
      <c r="AV10" s="46"/>
      <c r="AW10" s="47"/>
      <c r="AX10" s="46"/>
      <c r="AY10" s="46"/>
      <c r="AZ10" s="46"/>
      <c r="BA10" s="46"/>
      <c r="BB10" s="46"/>
      <c r="BC10" s="46"/>
      <c r="BD10" s="46"/>
      <c r="BE10" s="46"/>
      <c r="BF10" s="50"/>
      <c r="BG10" s="52"/>
      <c r="BH10" s="52"/>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94"/>
      <c r="CY10" s="95"/>
      <c r="CZ10" s="96"/>
      <c r="DA10" s="96"/>
      <c r="DB10" s="96"/>
      <c r="DC10" s="94"/>
      <c r="DD10" s="52"/>
      <c r="DE10" s="97"/>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row>
    <row r="11" spans="1:151" ht="17.25" x14ac:dyDescent="0.25">
      <c r="A11" s="46" t="s">
        <v>8</v>
      </c>
      <c r="B11" s="16"/>
      <c r="C11" s="46">
        <v>3.8</v>
      </c>
      <c r="D11" s="46"/>
      <c r="E11" s="47"/>
      <c r="F11" s="46">
        <v>0.1</v>
      </c>
      <c r="G11" s="46"/>
      <c r="H11" s="46">
        <v>2</v>
      </c>
      <c r="I11" s="47"/>
      <c r="J11" s="46"/>
      <c r="K11" s="46"/>
      <c r="L11" s="46"/>
      <c r="M11" s="47"/>
      <c r="N11" s="47"/>
      <c r="O11" s="47"/>
      <c r="P11" s="46"/>
      <c r="Q11" s="47"/>
      <c r="R11" s="47"/>
      <c r="S11" s="46">
        <v>0.4</v>
      </c>
      <c r="T11" s="46"/>
      <c r="U11" s="46"/>
      <c r="V11" s="46"/>
      <c r="W11" s="47"/>
      <c r="X11" s="46"/>
      <c r="Y11" s="46"/>
      <c r="Z11" s="46"/>
      <c r="AA11" s="46"/>
      <c r="AB11" s="46">
        <v>5.5</v>
      </c>
      <c r="AC11" s="46"/>
      <c r="AD11" s="47"/>
      <c r="AE11" s="46"/>
      <c r="AF11" s="46"/>
      <c r="AG11" s="47"/>
      <c r="AH11" s="46"/>
      <c r="AI11" s="46">
        <v>0.6</v>
      </c>
      <c r="AJ11" s="46"/>
      <c r="AK11" s="46"/>
      <c r="AL11" s="46">
        <v>0.01</v>
      </c>
      <c r="AM11" s="47"/>
      <c r="AN11" s="47"/>
      <c r="AO11" s="47"/>
      <c r="AP11" s="46">
        <v>1.6</v>
      </c>
      <c r="AQ11" s="47">
        <v>0.85</v>
      </c>
      <c r="AR11" s="46"/>
      <c r="AS11" s="47">
        <v>1.5</v>
      </c>
      <c r="AT11" s="46"/>
      <c r="AU11" s="47"/>
      <c r="AV11" s="46">
        <v>3.2130000000000001</v>
      </c>
      <c r="AW11" s="47"/>
      <c r="AX11" s="46"/>
      <c r="AY11" s="46">
        <v>8</v>
      </c>
      <c r="AZ11" s="46"/>
      <c r="BA11" s="46"/>
      <c r="BB11" s="46"/>
      <c r="BC11" s="46"/>
      <c r="BD11" s="46"/>
      <c r="BE11" s="46"/>
      <c r="BF11" s="50"/>
      <c r="BG11" s="52"/>
      <c r="BH11" s="52"/>
      <c r="BI11" s="46"/>
      <c r="BJ11" s="46">
        <v>0.31</v>
      </c>
      <c r="BK11" s="46"/>
      <c r="BL11" s="46">
        <v>4.7</v>
      </c>
      <c r="BM11" s="46"/>
      <c r="BN11" s="46"/>
      <c r="BO11" s="46">
        <v>1</v>
      </c>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v>5.5</v>
      </c>
      <c r="CO11" s="46"/>
      <c r="CP11" s="46"/>
      <c r="CQ11" s="46"/>
      <c r="CR11" s="46"/>
      <c r="CS11" s="46"/>
      <c r="CT11" s="46"/>
      <c r="CU11" s="46">
        <v>4.2</v>
      </c>
      <c r="CV11" s="46"/>
      <c r="CW11" s="46"/>
      <c r="CX11" s="94"/>
      <c r="CY11" s="95"/>
      <c r="CZ11" s="96">
        <v>4.0999999999999996</v>
      </c>
      <c r="DA11" s="96">
        <v>3</v>
      </c>
      <c r="DB11" s="96"/>
      <c r="DC11" s="94"/>
      <c r="DD11" s="52"/>
      <c r="DE11" s="97"/>
      <c r="DF11" s="96"/>
      <c r="DG11" s="96">
        <v>5.2</v>
      </c>
      <c r="DH11" s="96"/>
      <c r="DI11" s="96"/>
      <c r="DJ11" s="96">
        <v>0.1</v>
      </c>
      <c r="DK11" s="96"/>
      <c r="DL11" s="96"/>
      <c r="DM11" s="96"/>
      <c r="DN11" s="96">
        <v>2.5</v>
      </c>
      <c r="DO11" s="96"/>
      <c r="DP11" s="96"/>
      <c r="DQ11" s="96">
        <v>3.0000000000000001E-3</v>
      </c>
      <c r="DR11" s="96">
        <v>7</v>
      </c>
      <c r="DS11" s="96">
        <v>3.6</v>
      </c>
      <c r="DT11" s="96"/>
      <c r="DU11" s="96"/>
      <c r="DV11" s="96"/>
      <c r="DW11" s="96"/>
      <c r="DX11" s="96">
        <v>4.4000000000000004</v>
      </c>
      <c r="DY11" s="96"/>
      <c r="DZ11" s="96"/>
      <c r="EA11" s="96"/>
      <c r="EB11" s="96"/>
      <c r="EC11" s="96"/>
      <c r="ED11" s="96"/>
      <c r="EE11" s="96"/>
      <c r="EF11" s="96"/>
      <c r="EG11" s="96"/>
      <c r="EH11" s="96"/>
      <c r="EI11" s="96"/>
      <c r="EJ11" s="96"/>
      <c r="EK11" s="96"/>
      <c r="EL11" s="96"/>
      <c r="EM11" s="96"/>
      <c r="EN11" s="96">
        <v>4</v>
      </c>
      <c r="EO11" s="96"/>
      <c r="EP11" s="96">
        <v>3.67</v>
      </c>
      <c r="EQ11" s="96"/>
      <c r="ER11" s="96"/>
      <c r="ES11" s="96"/>
      <c r="ET11" s="96"/>
      <c r="EU11" s="96"/>
    </row>
    <row r="12" spans="1:151" ht="17.25" x14ac:dyDescent="0.25">
      <c r="A12" s="46" t="s">
        <v>9</v>
      </c>
      <c r="B12" s="16"/>
      <c r="C12" s="46"/>
      <c r="D12" s="46"/>
      <c r="E12" s="46"/>
      <c r="F12" s="46"/>
      <c r="G12" s="46"/>
      <c r="H12" s="46"/>
      <c r="I12" s="47"/>
      <c r="J12" s="46"/>
      <c r="K12" s="46"/>
      <c r="L12" s="46"/>
      <c r="M12" s="47"/>
      <c r="N12" s="47"/>
      <c r="O12" s="47"/>
      <c r="P12" s="47"/>
      <c r="Q12" s="47"/>
      <c r="R12" s="46"/>
      <c r="S12" s="46"/>
      <c r="T12" s="46">
        <v>0.1</v>
      </c>
      <c r="U12" s="46"/>
      <c r="V12" s="46"/>
      <c r="W12" s="47"/>
      <c r="X12" s="46"/>
      <c r="Y12" s="46"/>
      <c r="Z12" s="46"/>
      <c r="AA12" s="46"/>
      <c r="AB12" s="46"/>
      <c r="AC12" s="46"/>
      <c r="AD12" s="47"/>
      <c r="AE12" s="46"/>
      <c r="AF12" s="46"/>
      <c r="AG12" s="47"/>
      <c r="AH12" s="46"/>
      <c r="AI12" s="46"/>
      <c r="AJ12" s="46"/>
      <c r="AK12" s="46">
        <v>1.2999999999999999E-2</v>
      </c>
      <c r="AL12" s="46">
        <v>0.01</v>
      </c>
      <c r="AM12" s="46"/>
      <c r="AN12" s="46"/>
      <c r="AO12" s="47"/>
      <c r="AP12" s="46"/>
      <c r="AQ12" s="47"/>
      <c r="AR12" s="46">
        <v>0.15</v>
      </c>
      <c r="AS12" s="47"/>
      <c r="AT12" s="46"/>
      <c r="AU12" s="47"/>
      <c r="AV12" s="46"/>
      <c r="AW12" s="47"/>
      <c r="AX12" s="46"/>
      <c r="AY12" s="46"/>
      <c r="AZ12" s="46"/>
      <c r="BA12" s="46"/>
      <c r="BB12" s="46">
        <v>3</v>
      </c>
      <c r="BC12" s="46"/>
      <c r="BD12" s="46"/>
      <c r="BE12" s="46"/>
      <c r="BF12" s="50"/>
      <c r="BG12" s="52"/>
      <c r="BH12" s="52">
        <v>0.2</v>
      </c>
      <c r="BI12" s="46"/>
      <c r="BJ12" s="46"/>
      <c r="BK12" s="46"/>
      <c r="BL12" s="46"/>
      <c r="BM12" s="46">
        <v>0.6</v>
      </c>
      <c r="BN12" s="46"/>
      <c r="BO12" s="46"/>
      <c r="BP12" s="46"/>
      <c r="BQ12" s="46"/>
      <c r="BR12" s="46"/>
      <c r="BS12" s="46"/>
      <c r="BT12" s="46"/>
      <c r="BU12" s="46"/>
      <c r="BV12" s="46">
        <v>1.6</v>
      </c>
      <c r="BW12" s="46"/>
      <c r="BX12" s="46"/>
      <c r="BY12" s="46"/>
      <c r="BZ12" s="46"/>
      <c r="CA12" s="46"/>
      <c r="CB12" s="46"/>
      <c r="CC12" s="46"/>
      <c r="CD12" s="46"/>
      <c r="CE12" s="46"/>
      <c r="CF12" s="46"/>
      <c r="CG12" s="46"/>
      <c r="CH12" s="46"/>
      <c r="CI12" s="46"/>
      <c r="CJ12" s="46"/>
      <c r="CK12" s="46"/>
      <c r="CL12" s="46"/>
      <c r="CM12" s="46"/>
      <c r="CN12" s="46"/>
      <c r="CO12" s="46"/>
      <c r="CP12" s="46"/>
      <c r="CQ12" s="46"/>
      <c r="CR12" s="46"/>
      <c r="CS12" s="46">
        <v>0.5</v>
      </c>
      <c r="CT12" s="46"/>
      <c r="CU12" s="46"/>
      <c r="CV12" s="46"/>
      <c r="CW12" s="46"/>
      <c r="CX12" s="94"/>
      <c r="CY12" s="95"/>
      <c r="CZ12" s="96"/>
      <c r="DA12" s="96"/>
      <c r="DB12" s="96"/>
      <c r="DC12" s="94"/>
      <c r="DD12" s="52"/>
      <c r="DE12" s="97"/>
      <c r="DF12" s="96"/>
      <c r="DG12" s="96"/>
      <c r="DH12" s="96"/>
      <c r="DI12" s="96"/>
      <c r="DJ12" s="96"/>
      <c r="DK12" s="96"/>
      <c r="DL12" s="96"/>
      <c r="DM12" s="96"/>
      <c r="DN12" s="96"/>
      <c r="DO12" s="96"/>
      <c r="DP12" s="96">
        <v>2E-3</v>
      </c>
      <c r="DQ12" s="96"/>
      <c r="DR12" s="96"/>
      <c r="DS12" s="96"/>
      <c r="DT12" s="96"/>
      <c r="DU12" s="96"/>
      <c r="DV12" s="96">
        <v>0.6</v>
      </c>
      <c r="DW12" s="96"/>
      <c r="DX12" s="96"/>
      <c r="DY12" s="96"/>
      <c r="DZ12" s="96"/>
      <c r="EA12" s="96"/>
      <c r="EB12" s="96">
        <v>0.4</v>
      </c>
      <c r="EC12" s="96"/>
      <c r="ED12" s="96"/>
      <c r="EE12" s="96"/>
      <c r="EF12" s="96">
        <v>0.2</v>
      </c>
      <c r="EG12" s="96"/>
      <c r="EH12" s="96"/>
      <c r="EI12" s="96"/>
      <c r="EJ12" s="96"/>
      <c r="EK12" s="96"/>
      <c r="EL12" s="96"/>
      <c r="EM12" s="96"/>
      <c r="EN12" s="96"/>
      <c r="EO12" s="96"/>
      <c r="EP12" s="96"/>
      <c r="EQ12" s="96"/>
      <c r="ER12" s="96"/>
      <c r="ES12" s="96"/>
      <c r="ET12" s="96"/>
      <c r="EU12" s="96"/>
    </row>
    <row r="13" spans="1:151" ht="17.25" x14ac:dyDescent="0.25">
      <c r="A13" s="46" t="s">
        <v>10</v>
      </c>
      <c r="B13" s="16"/>
      <c r="C13" s="46"/>
      <c r="D13" s="46"/>
      <c r="E13" s="46"/>
      <c r="F13" s="46"/>
      <c r="G13" s="46"/>
      <c r="H13" s="46"/>
      <c r="I13" s="47"/>
      <c r="J13" s="46"/>
      <c r="K13" s="46"/>
      <c r="L13" s="46"/>
      <c r="M13" s="47"/>
      <c r="N13" s="47"/>
      <c r="O13" s="47"/>
      <c r="P13" s="46"/>
      <c r="Q13" s="47"/>
      <c r="R13" s="46"/>
      <c r="S13" s="46"/>
      <c r="T13" s="46"/>
      <c r="U13" s="46"/>
      <c r="V13" s="46"/>
      <c r="W13" s="47"/>
      <c r="X13" s="46"/>
      <c r="Y13" s="46"/>
      <c r="Z13" s="46"/>
      <c r="AA13" s="46"/>
      <c r="AB13" s="46">
        <v>0.15</v>
      </c>
      <c r="AC13" s="46"/>
      <c r="AD13" s="47"/>
      <c r="AE13" s="46"/>
      <c r="AF13" s="46"/>
      <c r="AG13" s="47"/>
      <c r="AH13" s="46"/>
      <c r="AI13" s="46"/>
      <c r="AJ13" s="46"/>
      <c r="AK13" s="46">
        <v>4.0000000000000001E-3</v>
      </c>
      <c r="AL13" s="46"/>
      <c r="AM13" s="46"/>
      <c r="AN13" s="46"/>
      <c r="AO13" s="47"/>
      <c r="AP13" s="46">
        <v>1</v>
      </c>
      <c r="AQ13" s="47"/>
      <c r="AR13" s="46">
        <v>5.5E-2</v>
      </c>
      <c r="AS13" s="47"/>
      <c r="AT13" s="46"/>
      <c r="AU13" s="47"/>
      <c r="AV13" s="46"/>
      <c r="AW13" s="47"/>
      <c r="AX13" s="46"/>
      <c r="AY13" s="46">
        <v>5.0000000000000001E-3</v>
      </c>
      <c r="AZ13" s="46"/>
      <c r="BA13" s="46"/>
      <c r="BB13" s="46"/>
      <c r="BC13" s="46">
        <v>0.223</v>
      </c>
      <c r="BD13" s="46"/>
      <c r="BE13" s="46"/>
      <c r="BF13" s="50"/>
      <c r="BG13" s="52"/>
      <c r="BH13" s="52"/>
      <c r="BI13" s="46">
        <v>0.4</v>
      </c>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v>0.6</v>
      </c>
      <c r="CJ13" s="46"/>
      <c r="CK13" s="46"/>
      <c r="CL13" s="46"/>
      <c r="CM13" s="46"/>
      <c r="CN13" s="46"/>
      <c r="CO13" s="46"/>
      <c r="CP13" s="46"/>
      <c r="CQ13" s="46"/>
      <c r="CR13" s="46"/>
      <c r="CS13" s="46">
        <v>0.8</v>
      </c>
      <c r="CT13" s="46"/>
      <c r="CU13" s="46"/>
      <c r="CV13" s="46"/>
      <c r="CW13" s="46"/>
      <c r="CX13" s="94"/>
      <c r="CY13" s="95"/>
      <c r="CZ13" s="96"/>
      <c r="DA13" s="96">
        <v>1.6E-2</v>
      </c>
      <c r="DB13" s="96"/>
      <c r="DC13" s="94"/>
      <c r="DD13" s="52"/>
      <c r="DE13" s="97"/>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v>1.4</v>
      </c>
      <c r="EH13" s="96"/>
      <c r="EI13" s="96"/>
      <c r="EJ13" s="96"/>
      <c r="EK13" s="96"/>
      <c r="EL13" s="96"/>
      <c r="EM13" s="96"/>
      <c r="EN13" s="96"/>
      <c r="EO13" s="96"/>
      <c r="EP13" s="96"/>
      <c r="EQ13" s="96"/>
      <c r="ER13" s="96"/>
      <c r="ES13" s="96"/>
      <c r="ET13" s="96">
        <v>0.2</v>
      </c>
      <c r="EU13" s="96"/>
    </row>
    <row r="14" spans="1:151" ht="17.25" x14ac:dyDescent="0.25">
      <c r="A14" s="46" t="s">
        <v>11</v>
      </c>
      <c r="B14" s="16"/>
      <c r="C14" s="46"/>
      <c r="D14" s="46"/>
      <c r="E14" s="47"/>
      <c r="F14" s="47">
        <v>0.04</v>
      </c>
      <c r="G14" s="46"/>
      <c r="H14" s="46">
        <v>2.0019999999999998</v>
      </c>
      <c r="I14" s="47"/>
      <c r="J14" s="47"/>
      <c r="K14" s="47"/>
      <c r="L14" s="47">
        <v>3.0000000000000001E-3</v>
      </c>
      <c r="M14" s="47"/>
      <c r="N14" s="47">
        <v>2E-3</v>
      </c>
      <c r="O14" s="47">
        <v>18.899999999999999</v>
      </c>
      <c r="P14" s="46"/>
      <c r="Q14" s="47"/>
      <c r="R14" s="47"/>
      <c r="S14" s="46">
        <v>0.02</v>
      </c>
      <c r="T14" s="47"/>
      <c r="U14" s="47">
        <v>1E-3</v>
      </c>
      <c r="V14" s="47"/>
      <c r="W14" s="47">
        <v>5.0000000000000001E-3</v>
      </c>
      <c r="X14" s="47">
        <v>0.40200000000000002</v>
      </c>
      <c r="Y14" s="46">
        <v>1.4999999999999999E-2</v>
      </c>
      <c r="Z14" s="47">
        <v>0.02</v>
      </c>
      <c r="AA14" s="47">
        <v>0.2</v>
      </c>
      <c r="AB14" s="47">
        <v>0.154</v>
      </c>
      <c r="AC14" s="46"/>
      <c r="AD14" s="47"/>
      <c r="AE14" s="47"/>
      <c r="AF14" s="47">
        <v>4.048</v>
      </c>
      <c r="AG14" s="47"/>
      <c r="AH14" s="47">
        <v>2.1000000000000001E-2</v>
      </c>
      <c r="AI14" s="47"/>
      <c r="AJ14" s="47"/>
      <c r="AK14" s="46"/>
      <c r="AL14" s="46"/>
      <c r="AM14" s="47">
        <v>0.30299999999999999</v>
      </c>
      <c r="AN14" s="47">
        <v>0.312</v>
      </c>
      <c r="AO14" s="47">
        <v>93.881</v>
      </c>
      <c r="AP14" s="47">
        <v>2E-3</v>
      </c>
      <c r="AQ14" s="47">
        <v>0.02</v>
      </c>
      <c r="AR14" s="46">
        <v>1.8580000000000001</v>
      </c>
      <c r="AS14" s="47">
        <v>3.5999999999999997E-2</v>
      </c>
      <c r="AT14" s="46">
        <v>0.2</v>
      </c>
      <c r="AU14" s="47">
        <v>1E-3</v>
      </c>
      <c r="AV14" s="46"/>
      <c r="AW14" s="47">
        <v>3.3000000000000002E-2</v>
      </c>
      <c r="AX14" s="46">
        <v>0.20599999999999999</v>
      </c>
      <c r="AY14" s="47"/>
      <c r="AZ14" s="46"/>
      <c r="BA14" s="46"/>
      <c r="BB14" s="46">
        <v>8.0359999999999996</v>
      </c>
      <c r="BC14" s="46">
        <v>2.3439999999999999</v>
      </c>
      <c r="BD14" s="46"/>
      <c r="BE14" s="46"/>
      <c r="BF14" s="50"/>
      <c r="BG14" s="52">
        <v>0.3</v>
      </c>
      <c r="BH14" s="52"/>
      <c r="BI14" s="46">
        <v>2E-3</v>
      </c>
      <c r="BJ14" s="46">
        <v>3.0000000000000001E-3</v>
      </c>
      <c r="BK14" s="46">
        <v>8.4000000000000005E-2</v>
      </c>
      <c r="BL14" s="46">
        <v>0.09</v>
      </c>
      <c r="BM14" s="46">
        <v>4.0000000000000001E-3</v>
      </c>
      <c r="BN14" s="46"/>
      <c r="BO14" s="46">
        <v>2E-3</v>
      </c>
      <c r="BP14" s="46"/>
      <c r="BQ14" s="46">
        <v>0.4</v>
      </c>
      <c r="BR14" s="46">
        <v>1.4999999999999999E-2</v>
      </c>
      <c r="BS14" s="46">
        <v>0.60199999999999998</v>
      </c>
      <c r="BT14" s="46">
        <v>2E-3</v>
      </c>
      <c r="BU14" s="46">
        <v>1E-3</v>
      </c>
      <c r="BV14" s="46">
        <v>0.27900000000000003</v>
      </c>
      <c r="BW14" s="46">
        <v>0.42099999999999999</v>
      </c>
      <c r="BX14" s="46">
        <v>0.8</v>
      </c>
      <c r="BY14" s="46"/>
      <c r="BZ14" s="46">
        <v>7.2999999999999995E-2</v>
      </c>
      <c r="CA14" s="46">
        <v>11.119</v>
      </c>
      <c r="CB14" s="46">
        <v>25.105</v>
      </c>
      <c r="CC14" s="46">
        <v>24.157</v>
      </c>
      <c r="CD14" s="46">
        <v>1.0999999999999999E-2</v>
      </c>
      <c r="CE14" s="46"/>
      <c r="CF14" s="46"/>
      <c r="CG14" s="46"/>
      <c r="CH14" s="46"/>
      <c r="CI14" s="46"/>
      <c r="CJ14" s="46"/>
      <c r="CK14" s="46">
        <v>0.312</v>
      </c>
      <c r="CL14" s="46"/>
      <c r="CM14" s="46">
        <v>0.92900000000000005</v>
      </c>
      <c r="CN14" s="46">
        <v>0.10299999999999999</v>
      </c>
      <c r="CO14" s="46"/>
      <c r="CP14" s="46"/>
      <c r="CQ14" s="46">
        <v>5.0000000000000001E-3</v>
      </c>
      <c r="CR14" s="46"/>
      <c r="CS14" s="46">
        <v>0.52500000000000002</v>
      </c>
      <c r="CT14" s="46"/>
      <c r="CU14" s="46">
        <v>0.65</v>
      </c>
      <c r="CV14" s="46">
        <v>0.156</v>
      </c>
      <c r="CW14" s="46">
        <v>0.2</v>
      </c>
      <c r="CX14" s="94">
        <v>9.5</v>
      </c>
      <c r="CY14" s="95">
        <v>1.2999999999999999E-2</v>
      </c>
      <c r="CZ14" s="96"/>
      <c r="DA14" s="96">
        <v>0.15</v>
      </c>
      <c r="DB14" s="96">
        <v>6.0000000000000001E-3</v>
      </c>
      <c r="DC14" s="94">
        <v>1.0900000000000001</v>
      </c>
      <c r="DD14" s="52">
        <v>1.4E-2</v>
      </c>
      <c r="DE14" s="97"/>
      <c r="DF14" s="96">
        <v>2E-3</v>
      </c>
      <c r="DG14" s="96">
        <v>0.109</v>
      </c>
      <c r="DH14" s="96"/>
      <c r="DI14" s="96">
        <v>0.92</v>
      </c>
      <c r="DJ14" s="96">
        <v>2E-3</v>
      </c>
      <c r="DK14" s="96"/>
      <c r="DL14" s="96">
        <v>30</v>
      </c>
      <c r="DM14" s="96"/>
      <c r="DN14" s="96"/>
      <c r="DO14" s="96"/>
      <c r="DP14" s="96"/>
      <c r="DQ14" s="96">
        <v>0.26300000000000001</v>
      </c>
      <c r="DR14" s="96">
        <v>5.1999999999999998E-2</v>
      </c>
      <c r="DS14" s="96">
        <v>7.0000000000000001E-3</v>
      </c>
      <c r="DT14" s="96"/>
      <c r="DU14" s="96">
        <v>1.0029999999999999</v>
      </c>
      <c r="DV14" s="96"/>
      <c r="DW14" s="96">
        <v>0.2</v>
      </c>
      <c r="DX14" s="96"/>
      <c r="DY14" s="96"/>
      <c r="DZ14" s="96">
        <v>0.01</v>
      </c>
      <c r="EA14" s="96"/>
      <c r="EB14" s="96">
        <v>3.0000000000000001E-3</v>
      </c>
      <c r="EC14" s="96"/>
      <c r="ED14" s="96"/>
      <c r="EE14" s="96"/>
      <c r="EF14" s="96"/>
      <c r="EG14" s="96"/>
      <c r="EH14" s="96"/>
      <c r="EI14" s="96"/>
      <c r="EJ14" s="96">
        <v>2E-3</v>
      </c>
      <c r="EK14" s="96">
        <v>0.307</v>
      </c>
      <c r="EL14" s="96"/>
      <c r="EM14" s="96">
        <v>0.11700000000000001</v>
      </c>
      <c r="EN14" s="96">
        <v>2.1000000000000001E-2</v>
      </c>
      <c r="EO14" s="96"/>
      <c r="EP14" s="96"/>
      <c r="EQ14" s="96">
        <v>2E-3</v>
      </c>
      <c r="ER14" s="96">
        <v>2E-3</v>
      </c>
      <c r="ES14" s="96">
        <v>2.3E-2</v>
      </c>
      <c r="ET14" s="96">
        <v>8.2000000000000003E-2</v>
      </c>
      <c r="EU14" s="96">
        <v>0.8</v>
      </c>
    </row>
    <row r="15" spans="1:151" ht="17.25" x14ac:dyDescent="0.25">
      <c r="A15" s="46" t="s">
        <v>12</v>
      </c>
      <c r="B15" s="16"/>
      <c r="C15" s="46">
        <v>4.8</v>
      </c>
      <c r="D15" s="46"/>
      <c r="E15" s="47"/>
      <c r="F15" s="46">
        <v>0.6</v>
      </c>
      <c r="G15" s="46"/>
      <c r="H15" s="46">
        <v>0.5</v>
      </c>
      <c r="I15" s="47"/>
      <c r="J15" s="47">
        <v>0.30299999999999999</v>
      </c>
      <c r="K15" s="47"/>
      <c r="L15" s="46"/>
      <c r="M15" s="47"/>
      <c r="N15" s="47"/>
      <c r="O15" s="47"/>
      <c r="P15" s="47"/>
      <c r="Q15" s="47"/>
      <c r="R15" s="47"/>
      <c r="S15" s="46"/>
      <c r="T15" s="47"/>
      <c r="U15" s="46">
        <v>0.56000000000000005</v>
      </c>
      <c r="V15" s="47"/>
      <c r="W15" s="47">
        <v>0.85099999999999998</v>
      </c>
      <c r="X15" s="46">
        <v>0.21199999999999999</v>
      </c>
      <c r="Y15" s="47">
        <v>1.3029999999999999</v>
      </c>
      <c r="Z15" s="46">
        <v>2.1160000000000001</v>
      </c>
      <c r="AA15" s="47"/>
      <c r="AB15" s="47">
        <v>0.21099999999999999</v>
      </c>
      <c r="AC15" s="47"/>
      <c r="AD15" s="47"/>
      <c r="AE15" s="47"/>
      <c r="AF15" s="47">
        <v>0.05</v>
      </c>
      <c r="AG15" s="47">
        <v>2E-3</v>
      </c>
      <c r="AH15" s="47">
        <v>7.0000000000000001E-3</v>
      </c>
      <c r="AI15" s="47">
        <v>0.17199999999999999</v>
      </c>
      <c r="AJ15" s="47"/>
      <c r="AK15" s="46"/>
      <c r="AL15" s="46">
        <v>1.6E-2</v>
      </c>
      <c r="AM15" s="47">
        <v>0.215</v>
      </c>
      <c r="AN15" s="47">
        <v>0.57999999999999996</v>
      </c>
      <c r="AO15" s="47"/>
      <c r="AP15" s="46">
        <v>0.60899999999999999</v>
      </c>
      <c r="AQ15" s="47">
        <v>6.0000000000000001E-3</v>
      </c>
      <c r="AR15" s="46">
        <v>0.03</v>
      </c>
      <c r="AS15" s="47">
        <v>8.1609999999999996</v>
      </c>
      <c r="AT15" s="46"/>
      <c r="AU15" s="47"/>
      <c r="AV15" s="46">
        <v>0.7</v>
      </c>
      <c r="AW15" s="47"/>
      <c r="AX15" s="46">
        <v>1.5009999999999999</v>
      </c>
      <c r="AY15" s="47">
        <v>0.19600000000000001</v>
      </c>
      <c r="AZ15" s="46">
        <v>2.4660000000000002</v>
      </c>
      <c r="BA15" s="46"/>
      <c r="BB15" s="46"/>
      <c r="BC15" s="46">
        <v>1.5</v>
      </c>
      <c r="BD15" s="46"/>
      <c r="BE15" s="46"/>
      <c r="BF15" s="50"/>
      <c r="BG15" s="52"/>
      <c r="BH15" s="52">
        <v>0.3</v>
      </c>
      <c r="BI15" s="46">
        <v>1.3</v>
      </c>
      <c r="BJ15" s="46">
        <v>9.173</v>
      </c>
      <c r="BK15" s="46">
        <v>6.0000000000000001E-3</v>
      </c>
      <c r="BL15" s="46">
        <v>0.15</v>
      </c>
      <c r="BM15" s="46">
        <v>0.4</v>
      </c>
      <c r="BN15" s="46"/>
      <c r="BO15" s="46"/>
      <c r="BP15" s="46"/>
      <c r="BQ15" s="46">
        <v>2.8</v>
      </c>
      <c r="BR15" s="46"/>
      <c r="BS15" s="46"/>
      <c r="BT15" s="46"/>
      <c r="BU15" s="46"/>
      <c r="BV15" s="46"/>
      <c r="BW15" s="46">
        <v>0.40699999999999997</v>
      </c>
      <c r="BX15" s="46"/>
      <c r="BY15" s="46">
        <v>0.11</v>
      </c>
      <c r="BZ15" s="46">
        <v>1.4999999999999999E-2</v>
      </c>
      <c r="CA15" s="46">
        <v>0.80200000000000005</v>
      </c>
      <c r="CB15" s="46"/>
      <c r="CC15" s="46">
        <v>4.7E-2</v>
      </c>
      <c r="CD15" s="46">
        <v>2E-3</v>
      </c>
      <c r="CE15" s="46"/>
      <c r="CF15" s="46"/>
      <c r="CG15" s="46"/>
      <c r="CH15" s="46"/>
      <c r="CI15" s="46">
        <v>3.2</v>
      </c>
      <c r="CJ15" s="46">
        <v>3.0000000000000001E-3</v>
      </c>
      <c r="CK15" s="46">
        <v>2E-3</v>
      </c>
      <c r="CL15" s="46">
        <v>0.6</v>
      </c>
      <c r="CM15" s="46"/>
      <c r="CN15" s="46">
        <v>1.2010000000000001</v>
      </c>
      <c r="CO15" s="46">
        <v>5</v>
      </c>
      <c r="CP15" s="46">
        <v>1.7</v>
      </c>
      <c r="CQ15" s="46">
        <v>1.0289999999999999</v>
      </c>
      <c r="CR15" s="46"/>
      <c r="CS15" s="46">
        <v>0.14499999999999999</v>
      </c>
      <c r="CT15" s="46"/>
      <c r="CU15" s="46">
        <v>6</v>
      </c>
      <c r="CV15" s="46"/>
      <c r="CW15" s="46"/>
      <c r="CX15" s="94"/>
      <c r="CY15" s="95">
        <v>1.6639999999999999</v>
      </c>
      <c r="CZ15" s="96">
        <v>1.6</v>
      </c>
      <c r="DA15" s="96">
        <v>0.15</v>
      </c>
      <c r="DB15" s="96">
        <v>0.04</v>
      </c>
      <c r="DC15" s="94"/>
      <c r="DD15" s="52">
        <v>3.0000000000000001E-3</v>
      </c>
      <c r="DE15" s="97"/>
      <c r="DF15" s="96"/>
      <c r="DG15" s="96">
        <v>5.125</v>
      </c>
      <c r="DH15" s="96"/>
      <c r="DI15" s="96">
        <v>1.2230000000000001</v>
      </c>
      <c r="DJ15" s="96">
        <v>8.9999999999999993E-3</v>
      </c>
      <c r="DK15" s="96"/>
      <c r="DL15" s="96"/>
      <c r="DM15" s="96"/>
      <c r="DN15" s="96">
        <v>1.01</v>
      </c>
      <c r="DO15" s="96"/>
      <c r="DP15" s="96"/>
      <c r="DQ15" s="96">
        <v>0.41</v>
      </c>
      <c r="DR15" s="96">
        <v>0.92</v>
      </c>
      <c r="DS15" s="96">
        <v>4.1000000000000002E-2</v>
      </c>
      <c r="DT15" s="96">
        <v>0.3</v>
      </c>
      <c r="DU15" s="96"/>
      <c r="DV15" s="96"/>
      <c r="DW15" s="96"/>
      <c r="DX15" s="96">
        <v>0.3</v>
      </c>
      <c r="DY15" s="96"/>
      <c r="DZ15" s="96">
        <v>5.8000000000000003E-2</v>
      </c>
      <c r="EA15" s="96"/>
      <c r="EB15" s="96">
        <v>2.7E-2</v>
      </c>
      <c r="EC15" s="96"/>
      <c r="ED15" s="96"/>
      <c r="EE15" s="96"/>
      <c r="EF15" s="96"/>
      <c r="EG15" s="96">
        <v>5.55</v>
      </c>
      <c r="EH15" s="96"/>
      <c r="EI15" s="96"/>
      <c r="EJ15" s="96"/>
      <c r="EK15" s="96">
        <v>0.01</v>
      </c>
      <c r="EL15" s="96"/>
      <c r="EM15" s="96"/>
      <c r="EN15" s="96">
        <v>0.13100000000000001</v>
      </c>
      <c r="EO15" s="96"/>
      <c r="EP15" s="96">
        <v>1.48</v>
      </c>
      <c r="EQ15" s="96">
        <v>0.20899999999999999</v>
      </c>
      <c r="ER15" s="96">
        <v>0.114</v>
      </c>
      <c r="ES15" s="96">
        <v>1.702</v>
      </c>
      <c r="ET15" s="96">
        <v>6.0000000000000001E-3</v>
      </c>
      <c r="EU15" s="96"/>
    </row>
    <row r="16" spans="1:151" ht="17.25" x14ac:dyDescent="0.25">
      <c r="A16" s="46" t="s">
        <v>13</v>
      </c>
      <c r="B16" s="19">
        <v>0.9</v>
      </c>
      <c r="C16" s="46"/>
      <c r="D16" s="46"/>
      <c r="E16" s="46"/>
      <c r="F16" s="46">
        <v>0.02</v>
      </c>
      <c r="G16" s="47"/>
      <c r="H16" s="46"/>
      <c r="I16" s="47"/>
      <c r="J16" s="46"/>
      <c r="K16" s="46">
        <v>3.52</v>
      </c>
      <c r="L16" s="46"/>
      <c r="M16" s="47">
        <v>12</v>
      </c>
      <c r="N16" s="47"/>
      <c r="O16" s="47"/>
      <c r="P16" s="47"/>
      <c r="Q16" s="47"/>
      <c r="R16" s="47"/>
      <c r="S16" s="46"/>
      <c r="T16" s="46">
        <v>2</v>
      </c>
      <c r="U16" s="46"/>
      <c r="V16" s="47"/>
      <c r="W16" s="47"/>
      <c r="X16" s="46">
        <v>1.8</v>
      </c>
      <c r="Y16" s="47"/>
      <c r="Z16" s="46">
        <v>2</v>
      </c>
      <c r="AA16" s="46"/>
      <c r="AB16" s="46"/>
      <c r="AC16" s="46"/>
      <c r="AD16" s="47">
        <v>0.06</v>
      </c>
      <c r="AE16" s="47">
        <v>0.5</v>
      </c>
      <c r="AF16" s="47"/>
      <c r="AG16" s="47">
        <v>0.01</v>
      </c>
      <c r="AH16" s="47">
        <v>2</v>
      </c>
      <c r="AI16" s="47">
        <v>7</v>
      </c>
      <c r="AJ16" s="47"/>
      <c r="AK16" s="46"/>
      <c r="AL16" s="47"/>
      <c r="AM16" s="47">
        <v>1.5</v>
      </c>
      <c r="AN16" s="47">
        <v>0.5</v>
      </c>
      <c r="AO16" s="47"/>
      <c r="AP16" s="46"/>
      <c r="AQ16" s="47">
        <v>0.3</v>
      </c>
      <c r="AR16" s="46"/>
      <c r="AS16" s="47"/>
      <c r="AT16" s="46"/>
      <c r="AU16" s="47">
        <v>1.28</v>
      </c>
      <c r="AV16" s="46"/>
      <c r="AW16" s="47">
        <v>4</v>
      </c>
      <c r="AX16" s="46">
        <v>0.60099999999999998</v>
      </c>
      <c r="AY16" s="46">
        <v>1.2</v>
      </c>
      <c r="AZ16" s="46"/>
      <c r="BA16" s="46">
        <v>1</v>
      </c>
      <c r="BB16" s="46"/>
      <c r="BC16" s="46"/>
      <c r="BD16" s="46">
        <v>5</v>
      </c>
      <c r="BE16" s="46"/>
      <c r="BF16" s="50"/>
      <c r="BG16" s="52"/>
      <c r="BH16" s="52">
        <v>0.3</v>
      </c>
      <c r="BI16" s="46">
        <v>0.6</v>
      </c>
      <c r="BJ16" s="46">
        <v>2.8</v>
      </c>
      <c r="BK16" s="46">
        <v>2.4</v>
      </c>
      <c r="BL16" s="46">
        <v>0.1</v>
      </c>
      <c r="BM16" s="46">
        <v>1.7</v>
      </c>
      <c r="BN16" s="46">
        <v>6</v>
      </c>
      <c r="BO16" s="46"/>
      <c r="BP16" s="46"/>
      <c r="BQ16" s="46"/>
      <c r="BR16" s="46"/>
      <c r="BS16" s="46"/>
      <c r="BT16" s="46">
        <v>0.9</v>
      </c>
      <c r="BU16" s="46"/>
      <c r="BV16" s="46"/>
      <c r="BW16" s="46"/>
      <c r="BX16" s="46"/>
      <c r="BY16" s="46">
        <v>2</v>
      </c>
      <c r="BZ16" s="46">
        <v>0.1</v>
      </c>
      <c r="CA16" s="46"/>
      <c r="CB16" s="46"/>
      <c r="CC16" s="46"/>
      <c r="CD16" s="46"/>
      <c r="CE16" s="46"/>
      <c r="CF16" s="46"/>
      <c r="CG16" s="46"/>
      <c r="CH16" s="46"/>
      <c r="CI16" s="46"/>
      <c r="CJ16" s="46">
        <v>2.7</v>
      </c>
      <c r="CK16" s="46"/>
      <c r="CL16" s="46"/>
      <c r="CM16" s="46"/>
      <c r="CN16" s="46">
        <v>9</v>
      </c>
      <c r="CO16" s="46"/>
      <c r="CP16" s="46"/>
      <c r="CQ16" s="46"/>
      <c r="CR16" s="46"/>
      <c r="CS16" s="46">
        <v>0.5</v>
      </c>
      <c r="CT16" s="46">
        <v>0.2</v>
      </c>
      <c r="CU16" s="46">
        <v>0.45</v>
      </c>
      <c r="CV16" s="46">
        <v>1.7</v>
      </c>
      <c r="CW16" s="46">
        <v>1</v>
      </c>
      <c r="CX16" s="94"/>
      <c r="CY16" s="95"/>
      <c r="CZ16" s="96"/>
      <c r="DA16" s="96"/>
      <c r="DB16" s="96">
        <v>0.5</v>
      </c>
      <c r="DC16" s="94"/>
      <c r="DD16" s="52"/>
      <c r="DE16" s="97"/>
      <c r="DF16" s="96"/>
      <c r="DG16" s="96"/>
      <c r="DH16" s="96"/>
      <c r="DI16" s="96"/>
      <c r="DJ16" s="96"/>
      <c r="DK16" s="96"/>
      <c r="DL16" s="96"/>
      <c r="DM16" s="96">
        <v>0.4</v>
      </c>
      <c r="DN16" s="96"/>
      <c r="DO16" s="96"/>
      <c r="DP16" s="96"/>
      <c r="DQ16" s="96">
        <v>0.2</v>
      </c>
      <c r="DR16" s="96">
        <v>1.4</v>
      </c>
      <c r="DS16" s="96">
        <v>0.9</v>
      </c>
      <c r="DT16" s="96">
        <v>0.01</v>
      </c>
      <c r="DU16" s="96"/>
      <c r="DV16" s="96"/>
      <c r="DW16" s="96"/>
      <c r="DX16" s="96">
        <v>0.1</v>
      </c>
      <c r="DY16" s="96"/>
      <c r="DZ16" s="96"/>
      <c r="EA16" s="96"/>
      <c r="EB16" s="96"/>
      <c r="EC16" s="96"/>
      <c r="ED16" s="96"/>
      <c r="EE16" s="96"/>
      <c r="EF16" s="96"/>
      <c r="EG16" s="96">
        <v>5.55</v>
      </c>
      <c r="EH16" s="96">
        <v>6.2</v>
      </c>
      <c r="EI16" s="96"/>
      <c r="EJ16" s="96">
        <v>2</v>
      </c>
      <c r="EK16" s="96">
        <v>1</v>
      </c>
      <c r="EL16" s="96"/>
      <c r="EM16" s="96">
        <v>1.2</v>
      </c>
      <c r="EN16" s="96">
        <v>0.4</v>
      </c>
      <c r="EO16" s="96"/>
      <c r="EP16" s="96">
        <v>0.1</v>
      </c>
      <c r="EQ16" s="96"/>
      <c r="ER16" s="96">
        <v>0.1</v>
      </c>
      <c r="ES16" s="96"/>
      <c r="ET16" s="96">
        <v>0.4</v>
      </c>
      <c r="EU16" s="96">
        <v>2</v>
      </c>
    </row>
    <row r="17" spans="1:151" ht="17.25" x14ac:dyDescent="0.35">
      <c r="A17" s="46" t="s">
        <v>14</v>
      </c>
      <c r="B17" s="16"/>
      <c r="C17" s="46"/>
      <c r="D17" s="47"/>
      <c r="E17" s="46"/>
      <c r="F17" s="46"/>
      <c r="G17" s="46">
        <v>1.8</v>
      </c>
      <c r="H17" s="46"/>
      <c r="I17" s="47"/>
      <c r="J17" s="46"/>
      <c r="K17" s="46"/>
      <c r="L17" s="46"/>
      <c r="M17" s="47"/>
      <c r="N17" s="47"/>
      <c r="O17" s="47"/>
      <c r="P17" s="47"/>
      <c r="Q17" s="47"/>
      <c r="R17" s="46"/>
      <c r="S17" s="46"/>
      <c r="T17" s="46">
        <v>0.04</v>
      </c>
      <c r="U17" s="46"/>
      <c r="V17" s="47"/>
      <c r="W17" s="47"/>
      <c r="X17" s="46"/>
      <c r="Y17" s="46"/>
      <c r="Z17" s="46">
        <v>2.6</v>
      </c>
      <c r="AA17" s="46"/>
      <c r="AB17" s="46"/>
      <c r="AC17" s="47"/>
      <c r="AD17" s="47"/>
      <c r="AE17" s="46"/>
      <c r="AF17" s="47"/>
      <c r="AG17" s="47"/>
      <c r="AH17" s="47"/>
      <c r="AI17" s="47">
        <v>0.03</v>
      </c>
      <c r="AJ17" s="47"/>
      <c r="AK17" s="46"/>
      <c r="AL17" s="47">
        <v>5.0999999999999997E-2</v>
      </c>
      <c r="AM17" s="46"/>
      <c r="AN17" s="47">
        <v>0.4</v>
      </c>
      <c r="AO17" s="47"/>
      <c r="AP17" s="46">
        <v>0.1</v>
      </c>
      <c r="AQ17" s="47"/>
      <c r="AR17" s="47"/>
      <c r="AS17" s="47">
        <v>0.7</v>
      </c>
      <c r="AT17" s="46"/>
      <c r="AU17" s="47"/>
      <c r="AV17" s="46">
        <v>0.35299999999999998</v>
      </c>
      <c r="AW17" s="47"/>
      <c r="AX17" s="46"/>
      <c r="AY17" s="46">
        <v>8.9999999999999993E-3</v>
      </c>
      <c r="AZ17" s="46"/>
      <c r="BA17" s="46"/>
      <c r="BB17" s="46">
        <v>0.2</v>
      </c>
      <c r="BC17" s="46">
        <v>0.03</v>
      </c>
      <c r="BD17" s="46"/>
      <c r="BE17" s="46">
        <v>0.65</v>
      </c>
      <c r="BF17" s="50"/>
      <c r="BG17" s="52"/>
      <c r="BH17" s="52">
        <v>0.4</v>
      </c>
      <c r="BI17" s="46"/>
      <c r="BJ17" s="46">
        <v>5.1999999999999998E-2</v>
      </c>
      <c r="BK17" s="46"/>
      <c r="BL17" s="46"/>
      <c r="BM17" s="46">
        <v>0.9</v>
      </c>
      <c r="BN17" s="46"/>
      <c r="BO17" s="53"/>
      <c r="BP17" s="46"/>
      <c r="BQ17" s="46"/>
      <c r="BR17" s="46"/>
      <c r="BS17" s="46"/>
      <c r="BT17" s="46"/>
      <c r="BU17" s="46"/>
      <c r="BV17" s="46">
        <v>3.6</v>
      </c>
      <c r="BW17" s="46"/>
      <c r="BX17" s="46"/>
      <c r="BY17" s="46"/>
      <c r="BZ17" s="46"/>
      <c r="CA17" s="46"/>
      <c r="CB17" s="46"/>
      <c r="CC17" s="46"/>
      <c r="CD17" s="46"/>
      <c r="CE17" s="46"/>
      <c r="CF17" s="46"/>
      <c r="CG17" s="46"/>
      <c r="CH17" s="46"/>
      <c r="CI17" s="46">
        <v>0.6</v>
      </c>
      <c r="CJ17" s="46">
        <v>0.02</v>
      </c>
      <c r="CK17" s="46"/>
      <c r="CL17" s="46"/>
      <c r="CM17" s="46">
        <v>2.1999999999999999E-2</v>
      </c>
      <c r="CN17" s="46">
        <v>1</v>
      </c>
      <c r="CO17" s="46">
        <v>0.2</v>
      </c>
      <c r="CP17" s="46"/>
      <c r="CQ17" s="46"/>
      <c r="CR17" s="46"/>
      <c r="CS17" s="46">
        <v>1.5</v>
      </c>
      <c r="CT17" s="46"/>
      <c r="CU17" s="46"/>
      <c r="CV17" s="46"/>
      <c r="CW17" s="46"/>
      <c r="CX17" s="94"/>
      <c r="CY17" s="95"/>
      <c r="CZ17" s="96">
        <v>0.03</v>
      </c>
      <c r="DA17" s="96"/>
      <c r="DB17" s="96"/>
      <c r="DC17" s="94"/>
      <c r="DD17" s="52"/>
      <c r="DE17" s="97"/>
      <c r="DF17" s="96"/>
      <c r="DG17" s="96"/>
      <c r="DH17" s="96"/>
      <c r="DI17" s="96"/>
      <c r="DJ17" s="96"/>
      <c r="DK17" s="96"/>
      <c r="DL17" s="96"/>
      <c r="DM17" s="96">
        <v>3.4000000000000002E-2</v>
      </c>
      <c r="DN17" s="96"/>
      <c r="DO17" s="96"/>
      <c r="DP17" s="96">
        <v>7.3999999999999996E-2</v>
      </c>
      <c r="DQ17" s="96"/>
      <c r="DR17" s="96">
        <v>0.2</v>
      </c>
      <c r="DS17" s="96"/>
      <c r="DT17" s="96">
        <v>0.01</v>
      </c>
      <c r="DU17" s="96"/>
      <c r="DV17" s="96">
        <v>1.5</v>
      </c>
      <c r="DW17" s="96"/>
      <c r="DX17" s="96"/>
      <c r="DY17" s="96">
        <v>0.1</v>
      </c>
      <c r="DZ17" s="96"/>
      <c r="EA17" s="96"/>
      <c r="EB17" s="96">
        <v>1.194</v>
      </c>
      <c r="EC17" s="96"/>
      <c r="ED17" s="96"/>
      <c r="EE17" s="96"/>
      <c r="EF17" s="96"/>
      <c r="EG17" s="96">
        <v>4.3</v>
      </c>
      <c r="EH17" s="96"/>
      <c r="EI17" s="96"/>
      <c r="EJ17" s="96"/>
      <c r="EK17" s="96"/>
      <c r="EL17" s="96"/>
      <c r="EM17" s="96"/>
      <c r="EN17" s="96"/>
      <c r="EO17" s="96"/>
      <c r="EP17" s="96">
        <v>0.1</v>
      </c>
      <c r="EQ17" s="96"/>
      <c r="ER17" s="96"/>
      <c r="ES17" s="96"/>
      <c r="ET17" s="96">
        <v>0.09</v>
      </c>
      <c r="EU17" s="96">
        <v>7</v>
      </c>
    </row>
    <row r="18" spans="1:151" ht="17.25" x14ac:dyDescent="0.25">
      <c r="A18" s="46" t="s">
        <v>15</v>
      </c>
      <c r="B18" s="16"/>
      <c r="C18" s="46"/>
      <c r="D18" s="46"/>
      <c r="E18" s="46"/>
      <c r="F18" s="46"/>
      <c r="G18" s="46"/>
      <c r="H18" s="46"/>
      <c r="I18" s="47"/>
      <c r="J18" s="46"/>
      <c r="K18" s="46"/>
      <c r="L18" s="46"/>
      <c r="M18" s="47"/>
      <c r="N18" s="47"/>
      <c r="O18" s="47"/>
      <c r="P18" s="46"/>
      <c r="Q18" s="47"/>
      <c r="R18" s="46"/>
      <c r="S18" s="46"/>
      <c r="T18" s="46"/>
      <c r="U18" s="46"/>
      <c r="V18" s="47"/>
      <c r="W18" s="47"/>
      <c r="X18" s="46"/>
      <c r="Y18" s="46"/>
      <c r="Z18" s="46"/>
      <c r="AA18" s="46"/>
      <c r="AB18" s="46"/>
      <c r="AC18" s="46"/>
      <c r="AD18" s="47"/>
      <c r="AE18" s="46"/>
      <c r="AF18" s="47"/>
      <c r="AG18" s="47"/>
      <c r="AH18" s="47"/>
      <c r="AI18" s="47"/>
      <c r="AJ18" s="47"/>
      <c r="AK18" s="46"/>
      <c r="AL18" s="46"/>
      <c r="AM18" s="47"/>
      <c r="AN18" s="46"/>
      <c r="AO18" s="47"/>
      <c r="AP18" s="46"/>
      <c r="AQ18" s="47"/>
      <c r="AR18" s="46"/>
      <c r="AS18" s="47"/>
      <c r="AT18" s="46"/>
      <c r="AU18" s="47"/>
      <c r="AV18" s="46">
        <v>8.0000000000000002E-3</v>
      </c>
      <c r="AW18" s="47"/>
      <c r="AX18" s="46"/>
      <c r="AY18" s="46"/>
      <c r="AZ18" s="46"/>
      <c r="BA18" s="46"/>
      <c r="BB18" s="46"/>
      <c r="BC18" s="46">
        <v>1.298</v>
      </c>
      <c r="BD18" s="46"/>
      <c r="BE18" s="46"/>
      <c r="BF18" s="50"/>
      <c r="BG18" s="52"/>
      <c r="BH18" s="52"/>
      <c r="BI18" s="46"/>
      <c r="BJ18" s="46">
        <v>6.0000000000000001E-3</v>
      </c>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94"/>
      <c r="CY18" s="95"/>
      <c r="CZ18" s="96"/>
      <c r="DA18" s="96"/>
      <c r="DB18" s="96"/>
      <c r="DC18" s="94"/>
      <c r="DD18" s="52"/>
      <c r="DE18" s="97"/>
      <c r="DF18" s="96"/>
      <c r="DG18" s="96"/>
      <c r="DH18" s="96"/>
      <c r="DI18" s="96"/>
      <c r="DJ18" s="96"/>
      <c r="DK18" s="96"/>
      <c r="DL18" s="96"/>
      <c r="DM18" s="96"/>
      <c r="DN18" s="96"/>
      <c r="DO18" s="96"/>
      <c r="DP18" s="96"/>
      <c r="DQ18" s="96">
        <v>2E-3</v>
      </c>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row>
    <row r="19" spans="1:151" ht="17.25" x14ac:dyDescent="0.25">
      <c r="A19" s="46" t="s">
        <v>16</v>
      </c>
      <c r="B19" s="16"/>
      <c r="C19" s="46"/>
      <c r="D19" s="46"/>
      <c r="E19" s="47"/>
      <c r="F19" s="46">
        <v>0.1</v>
      </c>
      <c r="G19" s="46"/>
      <c r="H19" s="46">
        <v>1.2</v>
      </c>
      <c r="I19" s="47"/>
      <c r="J19" s="47">
        <v>0.06</v>
      </c>
      <c r="K19" s="47"/>
      <c r="L19" s="47"/>
      <c r="M19" s="47"/>
      <c r="N19" s="47"/>
      <c r="O19" s="47"/>
      <c r="P19" s="46"/>
      <c r="Q19" s="47"/>
      <c r="R19" s="47"/>
      <c r="S19" s="46">
        <v>2E-3</v>
      </c>
      <c r="T19" s="47">
        <v>3.0000000000000001E-3</v>
      </c>
      <c r="U19" s="46">
        <v>1.1200000000000001</v>
      </c>
      <c r="V19" s="47"/>
      <c r="W19" s="47">
        <v>0.55100000000000005</v>
      </c>
      <c r="X19" s="46">
        <v>0.23799999999999999</v>
      </c>
      <c r="Y19" s="46">
        <v>3.0000000000000001E-3</v>
      </c>
      <c r="Z19" s="47">
        <v>2.38</v>
      </c>
      <c r="AA19" s="47"/>
      <c r="AB19" s="47">
        <v>0.20899999999999999</v>
      </c>
      <c r="AC19" s="46"/>
      <c r="AD19" s="47"/>
      <c r="AE19" s="46"/>
      <c r="AF19" s="47">
        <v>9.5000000000000001E-2</v>
      </c>
      <c r="AG19" s="47"/>
      <c r="AH19" s="47">
        <v>0.121</v>
      </c>
      <c r="AI19" s="47">
        <v>1.7999999999999999E-2</v>
      </c>
      <c r="AJ19" s="47"/>
      <c r="AK19" s="46"/>
      <c r="AL19" s="47">
        <v>2.5999999999999999E-2</v>
      </c>
      <c r="AM19" s="47">
        <v>0.29799999999999999</v>
      </c>
      <c r="AN19" s="47">
        <v>1.895</v>
      </c>
      <c r="AO19" s="47">
        <v>2.504</v>
      </c>
      <c r="AP19" s="46">
        <v>0.17899999999999999</v>
      </c>
      <c r="AQ19" s="47">
        <v>0.76400000000000001</v>
      </c>
      <c r="AR19" s="46">
        <v>0.379</v>
      </c>
      <c r="AS19" s="47">
        <v>2.9860000000000002</v>
      </c>
      <c r="AT19" s="46">
        <v>0.5</v>
      </c>
      <c r="AU19" s="47"/>
      <c r="AV19" s="46">
        <v>0.80200000000000005</v>
      </c>
      <c r="AW19" s="47"/>
      <c r="AX19" s="46">
        <v>1E-3</v>
      </c>
      <c r="AY19" s="47">
        <v>0.84</v>
      </c>
      <c r="AZ19" s="46">
        <v>3.4000000000000002E-2</v>
      </c>
      <c r="BA19" s="46"/>
      <c r="BB19" s="46"/>
      <c r="BC19" s="46"/>
      <c r="BD19" s="46"/>
      <c r="BE19" s="46"/>
      <c r="BF19" s="50">
        <v>2</v>
      </c>
      <c r="BG19" s="52"/>
      <c r="BH19" s="52"/>
      <c r="BI19" s="46"/>
      <c r="BJ19" s="46">
        <v>2.6509999999999998</v>
      </c>
      <c r="BK19" s="46">
        <v>6.0999999999999999E-2</v>
      </c>
      <c r="BL19" s="46">
        <v>3.1E-2</v>
      </c>
      <c r="BM19" s="46">
        <v>0.3</v>
      </c>
      <c r="BN19" s="46"/>
      <c r="BO19" s="46"/>
      <c r="BP19" s="46"/>
      <c r="BQ19" s="46">
        <v>1.8</v>
      </c>
      <c r="BR19" s="46"/>
      <c r="BS19" s="46"/>
      <c r="BT19" s="46"/>
      <c r="BU19" s="46"/>
      <c r="BV19" s="46">
        <v>1.4E-2</v>
      </c>
      <c r="BW19" s="46">
        <v>9.1999999999999998E-2</v>
      </c>
      <c r="BX19" s="46"/>
      <c r="BY19" s="46"/>
      <c r="BZ19" s="46">
        <v>2E-3</v>
      </c>
      <c r="CA19" s="46">
        <v>2E-3</v>
      </c>
      <c r="CB19" s="46">
        <v>1E-3</v>
      </c>
      <c r="CC19" s="46">
        <v>0.95799999999999996</v>
      </c>
      <c r="CD19" s="46">
        <v>2E-3</v>
      </c>
      <c r="CE19" s="46"/>
      <c r="CF19" s="46"/>
      <c r="CG19" s="46"/>
      <c r="CH19" s="46"/>
      <c r="CI19" s="46">
        <v>2</v>
      </c>
      <c r="CJ19" s="46">
        <v>2E-3</v>
      </c>
      <c r="CK19" s="46">
        <v>2E-3</v>
      </c>
      <c r="CL19" s="46">
        <v>1.3</v>
      </c>
      <c r="CM19" s="46"/>
      <c r="CN19" s="46"/>
      <c r="CO19" s="46"/>
      <c r="CP19" s="46">
        <v>0.8</v>
      </c>
      <c r="CQ19" s="46">
        <v>0.59499999999999997</v>
      </c>
      <c r="CR19" s="46"/>
      <c r="CS19" s="46">
        <v>2.9750000000000001</v>
      </c>
      <c r="CT19" s="46"/>
      <c r="CU19" s="46">
        <v>12.2</v>
      </c>
      <c r="CV19" s="46">
        <v>0.04</v>
      </c>
      <c r="CW19" s="46"/>
      <c r="CX19" s="94"/>
      <c r="CY19" s="95">
        <v>1.3089999999999999</v>
      </c>
      <c r="CZ19" s="96"/>
      <c r="DA19" s="96">
        <v>0.20100000000000001</v>
      </c>
      <c r="DB19" s="96">
        <v>1.0760000000000001</v>
      </c>
      <c r="DC19" s="94"/>
      <c r="DD19" s="52">
        <v>3.0000000000000001E-3</v>
      </c>
      <c r="DE19" s="97"/>
      <c r="DF19" s="96"/>
      <c r="DG19" s="96">
        <v>5.8780000000000001</v>
      </c>
      <c r="DH19" s="96"/>
      <c r="DI19" s="96">
        <v>0.42</v>
      </c>
      <c r="DJ19" s="96">
        <v>0.17899999999999999</v>
      </c>
      <c r="DK19" s="96"/>
      <c r="DL19" s="96"/>
      <c r="DM19" s="96">
        <v>7.0000000000000001E-3</v>
      </c>
      <c r="DN19" s="96"/>
      <c r="DO19" s="96"/>
      <c r="DP19" s="96"/>
      <c r="DQ19" s="96">
        <v>8.4000000000000005E-2</v>
      </c>
      <c r="DR19" s="96">
        <v>0.41899999999999998</v>
      </c>
      <c r="DS19" s="96">
        <v>0.83299999999999996</v>
      </c>
      <c r="DT19" s="96"/>
      <c r="DU19" s="96"/>
      <c r="DV19" s="96"/>
      <c r="DW19" s="96"/>
      <c r="DX19" s="96"/>
      <c r="DY19" s="96"/>
      <c r="DZ19" s="96">
        <v>1.19</v>
      </c>
      <c r="EA19" s="96">
        <v>0.55000000000000004</v>
      </c>
      <c r="EB19" s="96">
        <v>4.2000000000000003E-2</v>
      </c>
      <c r="EC19" s="96"/>
      <c r="ED19" s="96"/>
      <c r="EE19" s="96"/>
      <c r="EF19" s="96"/>
      <c r="EG19" s="96">
        <v>4</v>
      </c>
      <c r="EH19" s="96"/>
      <c r="EI19" s="96"/>
      <c r="EJ19" s="96"/>
      <c r="EK19" s="96">
        <v>0.18</v>
      </c>
      <c r="EL19" s="96"/>
      <c r="EM19" s="96">
        <v>2.9000000000000001E-2</v>
      </c>
      <c r="EN19" s="96">
        <v>1.7999999999999999E-2</v>
      </c>
      <c r="EO19" s="96"/>
      <c r="EP19" s="96"/>
      <c r="EQ19" s="96">
        <v>0.17899999999999999</v>
      </c>
      <c r="ER19" s="96">
        <v>5.1999999999999998E-2</v>
      </c>
      <c r="ES19" s="96">
        <v>2E-3</v>
      </c>
      <c r="ET19" s="96">
        <v>0.11899999999999999</v>
      </c>
      <c r="EU19" s="96"/>
    </row>
    <row r="20" spans="1:151" ht="17.25" x14ac:dyDescent="0.25">
      <c r="A20" s="46" t="s">
        <v>17</v>
      </c>
      <c r="B20" s="16"/>
      <c r="C20" s="46">
        <v>4</v>
      </c>
      <c r="D20" s="47"/>
      <c r="E20" s="46"/>
      <c r="F20" s="46">
        <v>1.4</v>
      </c>
      <c r="G20" s="46">
        <v>12.8</v>
      </c>
      <c r="H20" s="46"/>
      <c r="I20" s="47"/>
      <c r="J20" s="46"/>
      <c r="K20" s="47"/>
      <c r="L20" s="46"/>
      <c r="M20" s="47"/>
      <c r="N20" s="47"/>
      <c r="O20" s="47"/>
      <c r="P20" s="46"/>
      <c r="Q20" s="47"/>
      <c r="R20" s="46"/>
      <c r="S20" s="46"/>
      <c r="T20" s="46"/>
      <c r="U20" s="46"/>
      <c r="V20" s="47"/>
      <c r="W20" s="47">
        <v>8.8000000000000007</v>
      </c>
      <c r="X20" s="46"/>
      <c r="Y20" s="46"/>
      <c r="Z20" s="46">
        <v>10.4</v>
      </c>
      <c r="AA20" s="46"/>
      <c r="AB20" s="46"/>
      <c r="AC20" s="46"/>
      <c r="AD20" s="47"/>
      <c r="AE20" s="46"/>
      <c r="AF20" s="47">
        <v>6.4</v>
      </c>
      <c r="AG20" s="47">
        <v>5</v>
      </c>
      <c r="AH20" s="47"/>
      <c r="AI20" s="47"/>
      <c r="AJ20" s="47"/>
      <c r="AK20" s="46"/>
      <c r="AL20" s="47">
        <v>6.0000000000000001E-3</v>
      </c>
      <c r="AM20" s="46"/>
      <c r="AN20" s="46">
        <v>0.2</v>
      </c>
      <c r="AO20" s="47"/>
      <c r="AP20" s="46"/>
      <c r="AQ20" s="47"/>
      <c r="AR20" s="46"/>
      <c r="AS20" s="47">
        <v>6</v>
      </c>
      <c r="AT20" s="46"/>
      <c r="AU20" s="47"/>
      <c r="AV20" s="46">
        <v>11.6</v>
      </c>
      <c r="AW20" s="47"/>
      <c r="AX20" s="46"/>
      <c r="AY20" s="46">
        <v>5.2640000000000002</v>
      </c>
      <c r="AZ20" s="46"/>
      <c r="BA20" s="46"/>
      <c r="BB20" s="46"/>
      <c r="BC20" s="46"/>
      <c r="BD20" s="46"/>
      <c r="BE20" s="46"/>
      <c r="BF20" s="50"/>
      <c r="BG20" s="52"/>
      <c r="BH20" s="52"/>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v>0.77</v>
      </c>
      <c r="CN20" s="46"/>
      <c r="CO20" s="46"/>
      <c r="CP20" s="46"/>
      <c r="CQ20" s="46"/>
      <c r="CR20" s="46"/>
      <c r="CS20" s="46">
        <v>0.4</v>
      </c>
      <c r="CT20" s="46"/>
      <c r="CU20" s="46"/>
      <c r="CV20" s="46"/>
      <c r="CW20" s="46"/>
      <c r="CX20" s="94"/>
      <c r="CY20" s="95"/>
      <c r="CZ20" s="96">
        <v>5</v>
      </c>
      <c r="DA20" s="96">
        <v>1</v>
      </c>
      <c r="DB20" s="96">
        <v>2.5</v>
      </c>
      <c r="DC20" s="94"/>
      <c r="DD20" s="52"/>
      <c r="DE20" s="97"/>
      <c r="DF20" s="96"/>
      <c r="DG20" s="96"/>
      <c r="DH20" s="96"/>
      <c r="DI20" s="96">
        <v>11</v>
      </c>
      <c r="DJ20" s="96">
        <v>0.1</v>
      </c>
      <c r="DK20" s="96"/>
      <c r="DL20" s="96"/>
      <c r="DM20" s="96">
        <v>2</v>
      </c>
      <c r="DN20" s="96">
        <v>3.45</v>
      </c>
      <c r="DO20" s="96"/>
      <c r="DP20" s="96"/>
      <c r="DQ20" s="96"/>
      <c r="DR20" s="96"/>
      <c r="DS20" s="96"/>
      <c r="DT20" s="96">
        <v>2</v>
      </c>
      <c r="DU20" s="96"/>
      <c r="DV20" s="96">
        <v>1.2</v>
      </c>
      <c r="DW20" s="96"/>
      <c r="DX20" s="96"/>
      <c r="DY20" s="96"/>
      <c r="DZ20" s="96"/>
      <c r="EA20" s="96"/>
      <c r="EB20" s="96"/>
      <c r="EC20" s="96"/>
      <c r="ED20" s="96"/>
      <c r="EE20" s="96"/>
      <c r="EF20" s="96"/>
      <c r="EG20" s="96"/>
      <c r="EH20" s="96"/>
      <c r="EI20" s="96">
        <v>0.1</v>
      </c>
      <c r="EJ20" s="96"/>
      <c r="EK20" s="96"/>
      <c r="EL20" s="96"/>
      <c r="EM20" s="96">
        <v>4.5999999999999996</v>
      </c>
      <c r="EN20" s="96">
        <v>1</v>
      </c>
      <c r="EO20" s="96"/>
      <c r="EP20" s="96">
        <v>9.26</v>
      </c>
      <c r="EQ20" s="96"/>
      <c r="ER20" s="96"/>
      <c r="ES20" s="96"/>
      <c r="ET20" s="96"/>
      <c r="EU20" s="96"/>
    </row>
    <row r="21" spans="1:151" ht="17.25" x14ac:dyDescent="0.25">
      <c r="A21" s="46" t="s">
        <v>18</v>
      </c>
      <c r="B21" s="16"/>
      <c r="C21" s="46"/>
      <c r="D21" s="46">
        <v>0.3</v>
      </c>
      <c r="E21" s="46"/>
      <c r="F21" s="46">
        <v>0.4</v>
      </c>
      <c r="G21" s="46"/>
      <c r="H21" s="46"/>
      <c r="I21" s="47"/>
      <c r="J21" s="46">
        <v>0.1</v>
      </c>
      <c r="K21" s="46"/>
      <c r="L21" s="46"/>
      <c r="M21" s="47"/>
      <c r="N21" s="47"/>
      <c r="O21" s="47">
        <v>1.4</v>
      </c>
      <c r="P21" s="46"/>
      <c r="Q21" s="47"/>
      <c r="R21" s="46"/>
      <c r="S21" s="46"/>
      <c r="T21" s="46"/>
      <c r="U21" s="46"/>
      <c r="V21" s="47"/>
      <c r="W21" s="47"/>
      <c r="X21" s="46"/>
      <c r="Y21" s="46"/>
      <c r="Z21" s="46">
        <v>0.2</v>
      </c>
      <c r="AA21" s="46"/>
      <c r="AB21" s="46"/>
      <c r="AC21" s="46"/>
      <c r="AD21" s="47"/>
      <c r="AE21" s="46"/>
      <c r="AF21" s="47"/>
      <c r="AG21" s="47"/>
      <c r="AH21" s="47"/>
      <c r="AI21" s="47"/>
      <c r="AJ21" s="47"/>
      <c r="AK21" s="46"/>
      <c r="AL21" s="46"/>
      <c r="AM21" s="46">
        <v>1</v>
      </c>
      <c r="AN21" s="46">
        <v>0.5</v>
      </c>
      <c r="AO21" s="46"/>
      <c r="AP21" s="46"/>
      <c r="AQ21" s="47">
        <v>0.3</v>
      </c>
      <c r="AR21" s="46">
        <v>0.2</v>
      </c>
      <c r="AS21" s="47"/>
      <c r="AT21" s="46"/>
      <c r="AU21" s="47"/>
      <c r="AV21" s="46">
        <v>2.5</v>
      </c>
      <c r="AW21" s="47">
        <v>0.5</v>
      </c>
      <c r="AX21" s="46"/>
      <c r="AY21" s="46">
        <v>1.0999999999999999E-2</v>
      </c>
      <c r="AZ21" s="46"/>
      <c r="BA21" s="46"/>
      <c r="BB21" s="46"/>
      <c r="BC21" s="46"/>
      <c r="BD21" s="46"/>
      <c r="BE21" s="46"/>
      <c r="BF21" s="50"/>
      <c r="BG21" s="52"/>
      <c r="BH21" s="52"/>
      <c r="BI21" s="46"/>
      <c r="BJ21" s="46"/>
      <c r="BK21" s="46"/>
      <c r="BL21" s="46"/>
      <c r="BM21" s="46">
        <v>1.7</v>
      </c>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v>0.8</v>
      </c>
      <c r="CQ21" s="46"/>
      <c r="CR21" s="46"/>
      <c r="CS21" s="46"/>
      <c r="CT21" s="46"/>
      <c r="CU21" s="46"/>
      <c r="CV21" s="46"/>
      <c r="CW21" s="46"/>
      <c r="CX21" s="94"/>
      <c r="CY21" s="95"/>
      <c r="CZ21" s="96"/>
      <c r="DA21" s="96">
        <v>0.81299999999999994</v>
      </c>
      <c r="DB21" s="96">
        <v>5</v>
      </c>
      <c r="DC21" s="94"/>
      <c r="DD21" s="52"/>
      <c r="DE21" s="97"/>
      <c r="DF21" s="96"/>
      <c r="DG21" s="96"/>
      <c r="DH21" s="96"/>
      <c r="DI21" s="96"/>
      <c r="DJ21" s="96"/>
      <c r="DK21" s="96"/>
      <c r="DL21" s="96"/>
      <c r="DM21" s="96"/>
      <c r="DN21" s="96"/>
      <c r="DO21" s="96"/>
      <c r="DP21" s="96"/>
      <c r="DQ21" s="96"/>
      <c r="DR21" s="96"/>
      <c r="DS21" s="96"/>
      <c r="DT21" s="96"/>
      <c r="DU21" s="96"/>
      <c r="DV21" s="96"/>
      <c r="DW21" s="96"/>
      <c r="DX21" s="96">
        <v>0.6</v>
      </c>
      <c r="DY21" s="96"/>
      <c r="DZ21" s="96"/>
      <c r="EA21" s="96"/>
      <c r="EB21" s="96"/>
      <c r="EC21" s="96"/>
      <c r="ED21" s="96"/>
      <c r="EE21" s="96"/>
      <c r="EF21" s="96"/>
      <c r="EG21" s="96"/>
      <c r="EH21" s="96"/>
      <c r="EI21" s="96"/>
      <c r="EJ21" s="96"/>
      <c r="EK21" s="96"/>
      <c r="EL21" s="96"/>
      <c r="EM21" s="96"/>
      <c r="EN21" s="96">
        <v>1.1000000000000001</v>
      </c>
      <c r="EO21" s="96"/>
      <c r="EP21" s="96"/>
      <c r="EQ21" s="96"/>
      <c r="ER21" s="96"/>
      <c r="ES21" s="96"/>
      <c r="ET21" s="96"/>
      <c r="EU21" s="96"/>
    </row>
    <row r="22" spans="1:151" ht="17.25" x14ac:dyDescent="0.25">
      <c r="A22" s="46" t="s">
        <v>19</v>
      </c>
      <c r="B22" s="16"/>
      <c r="C22" s="46"/>
      <c r="D22" s="46"/>
      <c r="E22" s="46"/>
      <c r="F22" s="46"/>
      <c r="G22" s="46"/>
      <c r="H22" s="46"/>
      <c r="I22" s="47"/>
      <c r="J22" s="46"/>
      <c r="K22" s="46"/>
      <c r="L22" s="47"/>
      <c r="M22" s="47"/>
      <c r="N22" s="47"/>
      <c r="O22" s="47"/>
      <c r="P22" s="47"/>
      <c r="Q22" s="47"/>
      <c r="R22" s="46"/>
      <c r="S22" s="46"/>
      <c r="T22" s="46"/>
      <c r="U22" s="46"/>
      <c r="V22" s="47"/>
      <c r="W22" s="47"/>
      <c r="X22" s="46"/>
      <c r="Y22" s="46"/>
      <c r="Z22" s="46">
        <v>0.04</v>
      </c>
      <c r="AA22" s="46"/>
      <c r="AB22" s="46">
        <v>0.15</v>
      </c>
      <c r="AC22" s="46"/>
      <c r="AD22" s="47"/>
      <c r="AE22" s="46"/>
      <c r="AF22" s="47"/>
      <c r="AG22" s="47"/>
      <c r="AH22" s="47"/>
      <c r="AI22" s="47"/>
      <c r="AJ22" s="47"/>
      <c r="AK22" s="46"/>
      <c r="AL22" s="46"/>
      <c r="AM22" s="46"/>
      <c r="AN22" s="46"/>
      <c r="AO22" s="46">
        <v>0.2</v>
      </c>
      <c r="AP22" s="46"/>
      <c r="AQ22" s="47"/>
      <c r="AR22" s="46">
        <v>4.5999999999999999E-2</v>
      </c>
      <c r="AS22" s="47"/>
      <c r="AT22" s="46"/>
      <c r="AU22" s="47"/>
      <c r="AV22" s="46">
        <v>7.2999999999999995E-2</v>
      </c>
      <c r="AW22" s="47"/>
      <c r="AX22" s="46"/>
      <c r="AY22" s="46">
        <v>4.0000000000000001E-3</v>
      </c>
      <c r="AZ22" s="46"/>
      <c r="BA22" s="46"/>
      <c r="BB22" s="46"/>
      <c r="BC22" s="46">
        <v>0.67900000000000005</v>
      </c>
      <c r="BD22" s="46"/>
      <c r="BE22" s="46"/>
      <c r="BF22" s="50"/>
      <c r="BG22" s="52"/>
      <c r="BH22" s="52">
        <v>0.01</v>
      </c>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v>0.1</v>
      </c>
      <c r="CJ22" s="46">
        <v>0.02</v>
      </c>
      <c r="CK22" s="46"/>
      <c r="CL22" s="46"/>
      <c r="CM22" s="46"/>
      <c r="CN22" s="46"/>
      <c r="CO22" s="46"/>
      <c r="CP22" s="46"/>
      <c r="CQ22" s="46"/>
      <c r="CR22" s="46"/>
      <c r="CS22" s="46">
        <v>0.2</v>
      </c>
      <c r="CT22" s="46"/>
      <c r="CU22" s="46"/>
      <c r="CV22" s="46"/>
      <c r="CW22" s="46"/>
      <c r="CX22" s="94"/>
      <c r="CY22" s="95"/>
      <c r="CZ22" s="96"/>
      <c r="DA22" s="96">
        <v>1.4999999999999999E-2</v>
      </c>
      <c r="DB22" s="96"/>
      <c r="DC22" s="94"/>
      <c r="DD22" s="52"/>
      <c r="DE22" s="97"/>
      <c r="DF22" s="96"/>
      <c r="DG22" s="96"/>
      <c r="DH22" s="96"/>
      <c r="DI22" s="96"/>
      <c r="DJ22" s="96"/>
      <c r="DK22" s="96"/>
      <c r="DL22" s="96"/>
      <c r="DM22" s="96"/>
      <c r="DN22" s="96"/>
      <c r="DO22" s="96"/>
      <c r="DP22" s="96"/>
      <c r="DQ22" s="96"/>
      <c r="DR22" s="96"/>
      <c r="DS22" s="96"/>
      <c r="DT22" s="96"/>
      <c r="DU22" s="96"/>
      <c r="DV22" s="96"/>
      <c r="DW22" s="96"/>
      <c r="DX22" s="96"/>
      <c r="DY22" s="96"/>
      <c r="DZ22" s="96"/>
      <c r="EA22" s="96"/>
      <c r="EB22" s="96">
        <v>1E-3</v>
      </c>
      <c r="EC22" s="96"/>
      <c r="ED22" s="96"/>
      <c r="EE22" s="96"/>
      <c r="EF22" s="96"/>
      <c r="EG22" s="96">
        <v>0.7</v>
      </c>
      <c r="EH22" s="96"/>
      <c r="EI22" s="96"/>
      <c r="EJ22" s="96"/>
      <c r="EK22" s="96"/>
      <c r="EL22" s="96"/>
      <c r="EM22" s="96"/>
      <c r="EN22" s="96"/>
      <c r="EO22" s="96"/>
      <c r="EP22" s="96"/>
      <c r="EQ22" s="96"/>
      <c r="ER22" s="96"/>
      <c r="ES22" s="96"/>
      <c r="ET22" s="96"/>
      <c r="EU22" s="96"/>
    </row>
    <row r="23" spans="1:151" ht="17.25" x14ac:dyDescent="0.25">
      <c r="A23" s="46" t="s">
        <v>20</v>
      </c>
      <c r="B23" s="16"/>
      <c r="C23" s="46">
        <v>1.7290000000000001</v>
      </c>
      <c r="D23" s="47"/>
      <c r="E23" s="47"/>
      <c r="F23" s="47">
        <v>2.25</v>
      </c>
      <c r="G23" s="46">
        <v>0.192</v>
      </c>
      <c r="H23" s="46">
        <v>1.5409999999999999</v>
      </c>
      <c r="I23" s="47"/>
      <c r="J23" s="47">
        <v>4.32</v>
      </c>
      <c r="K23" s="47">
        <v>0.04</v>
      </c>
      <c r="L23" s="46">
        <v>0.34200000000000003</v>
      </c>
      <c r="M23" s="47"/>
      <c r="N23" s="47">
        <v>0.95399999999999996</v>
      </c>
      <c r="O23" s="47">
        <v>9.5039999999999996</v>
      </c>
      <c r="P23" s="46"/>
      <c r="Q23" s="47"/>
      <c r="R23" s="47"/>
      <c r="S23" s="46">
        <v>1.02</v>
      </c>
      <c r="T23" s="46">
        <v>2.2949999999999999</v>
      </c>
      <c r="U23" s="47"/>
      <c r="V23" s="47"/>
      <c r="W23" s="47">
        <v>3.0529999999999999</v>
      </c>
      <c r="X23" s="46">
        <v>0.38400000000000001</v>
      </c>
      <c r="Y23" s="47">
        <v>12.891</v>
      </c>
      <c r="Z23" s="47"/>
      <c r="AA23" s="47">
        <v>1.2999999999999999E-2</v>
      </c>
      <c r="AB23" s="47">
        <v>1.05</v>
      </c>
      <c r="AC23" s="47">
        <v>0.16200000000000001</v>
      </c>
      <c r="AD23" s="47"/>
      <c r="AE23" s="46">
        <v>0.28599999999999998</v>
      </c>
      <c r="AF23" s="47">
        <v>6.72</v>
      </c>
      <c r="AG23" s="47">
        <v>9.5000000000000001E-2</v>
      </c>
      <c r="AH23" s="47">
        <v>4.8099999999999996</v>
      </c>
      <c r="AI23" s="47">
        <v>0.28899999999999998</v>
      </c>
      <c r="AJ23" s="47"/>
      <c r="AK23" s="47"/>
      <c r="AL23" s="46">
        <v>1.9E-2</v>
      </c>
      <c r="AM23" s="47">
        <v>3.9E-2</v>
      </c>
      <c r="AN23" s="47">
        <v>1.0289999999999999</v>
      </c>
      <c r="AO23" s="46"/>
      <c r="AP23" s="46">
        <v>3.456</v>
      </c>
      <c r="AQ23" s="47">
        <v>2.3809999999999998</v>
      </c>
      <c r="AR23" s="46">
        <v>7.0330000000000004</v>
      </c>
      <c r="AS23" s="47">
        <v>1.8320000000000001</v>
      </c>
      <c r="AT23" s="46"/>
      <c r="AU23" s="47">
        <v>0.45</v>
      </c>
      <c r="AV23" s="46"/>
      <c r="AW23" s="47">
        <v>1.036</v>
      </c>
      <c r="AX23" s="46">
        <v>3.53</v>
      </c>
      <c r="AY23" s="47">
        <v>2E-3</v>
      </c>
      <c r="AZ23" s="46"/>
      <c r="BA23" s="46">
        <v>6</v>
      </c>
      <c r="BB23" s="46">
        <v>5.8339999999999996</v>
      </c>
      <c r="BC23" s="46">
        <v>5.2999999999999999E-2</v>
      </c>
      <c r="BD23" s="46"/>
      <c r="BE23" s="46"/>
      <c r="BF23" s="50">
        <v>0.02</v>
      </c>
      <c r="BG23" s="52">
        <v>2.88</v>
      </c>
      <c r="BH23" s="52"/>
      <c r="BI23" s="46">
        <v>1.145</v>
      </c>
      <c r="BJ23" s="46">
        <v>2E-3</v>
      </c>
      <c r="BK23" s="46">
        <v>5.7750000000000004</v>
      </c>
      <c r="BL23" s="46">
        <v>0.34200000000000003</v>
      </c>
      <c r="BM23" s="46">
        <v>0.497</v>
      </c>
      <c r="BN23" s="46">
        <v>1.9990000000000001</v>
      </c>
      <c r="BO23" s="46">
        <v>0.95399999999999996</v>
      </c>
      <c r="BP23" s="46"/>
      <c r="BQ23" s="46"/>
      <c r="BR23" s="46">
        <v>0.47599999999999998</v>
      </c>
      <c r="BS23" s="46">
        <v>1.431</v>
      </c>
      <c r="BT23" s="46">
        <v>0.95399999999999996</v>
      </c>
      <c r="BU23" s="46">
        <v>0.1</v>
      </c>
      <c r="BV23" s="46">
        <v>3.8010000000000002</v>
      </c>
      <c r="BW23" s="46">
        <v>3.8250000000000002</v>
      </c>
      <c r="BX23" s="46"/>
      <c r="BY23" s="46">
        <v>0.11</v>
      </c>
      <c r="BZ23" s="46">
        <v>1.119</v>
      </c>
      <c r="CA23" s="46">
        <v>8.6750000000000007</v>
      </c>
      <c r="CB23" s="46">
        <v>3.2120000000000002</v>
      </c>
      <c r="CC23" s="46">
        <v>1.1819999999999999</v>
      </c>
      <c r="CD23" s="46">
        <v>6.6779999999999999</v>
      </c>
      <c r="CE23" s="46"/>
      <c r="CF23" s="46">
        <v>4.423</v>
      </c>
      <c r="CG23" s="46"/>
      <c r="CH23" s="46"/>
      <c r="CI23" s="46"/>
      <c r="CJ23" s="46"/>
      <c r="CK23" s="46">
        <v>6.8689999999999998</v>
      </c>
      <c r="CL23" s="46"/>
      <c r="CM23" s="46">
        <v>0.91800000000000004</v>
      </c>
      <c r="CN23" s="46">
        <v>1.7170000000000001</v>
      </c>
      <c r="CO23" s="46"/>
      <c r="CP23" s="46">
        <v>1.7190000000000001</v>
      </c>
      <c r="CQ23" s="46"/>
      <c r="CR23" s="46">
        <v>4.1000000000000002E-2</v>
      </c>
      <c r="CS23" s="46"/>
      <c r="CT23" s="46"/>
      <c r="CU23" s="46"/>
      <c r="CV23" s="46">
        <v>0.44</v>
      </c>
      <c r="CW23" s="46"/>
      <c r="CX23" s="94">
        <v>0.14299999999999999</v>
      </c>
      <c r="CY23" s="95">
        <v>1.2250000000000001</v>
      </c>
      <c r="CZ23" s="96"/>
      <c r="DA23" s="96">
        <v>1.1439999999999999</v>
      </c>
      <c r="DB23" s="96">
        <v>2.61</v>
      </c>
      <c r="DC23" s="94">
        <v>3.01</v>
      </c>
      <c r="DD23" s="52">
        <v>8.5860000000000003</v>
      </c>
      <c r="DE23" s="97"/>
      <c r="DF23" s="96">
        <v>1.431</v>
      </c>
      <c r="DG23" s="96">
        <v>7.8780000000000001</v>
      </c>
      <c r="DH23" s="96"/>
      <c r="DI23" s="96">
        <v>9.0510000000000002</v>
      </c>
      <c r="DJ23" s="96">
        <v>0.192</v>
      </c>
      <c r="DK23" s="96">
        <v>1.21</v>
      </c>
      <c r="DL23" s="96"/>
      <c r="DM23" s="96"/>
      <c r="DN23" s="96">
        <v>0.48</v>
      </c>
      <c r="DO23" s="96"/>
      <c r="DP23" s="96"/>
      <c r="DQ23" s="96">
        <v>4.093</v>
      </c>
      <c r="DR23" s="96">
        <v>2.427</v>
      </c>
      <c r="DS23" s="96"/>
      <c r="DT23" s="96"/>
      <c r="DU23" s="96">
        <v>1.9079999999999999</v>
      </c>
      <c r="DV23" s="96"/>
      <c r="DW23" s="96"/>
      <c r="DX23" s="96"/>
      <c r="DY23" s="96"/>
      <c r="DZ23" s="96">
        <v>3.7440000000000002</v>
      </c>
      <c r="EA23" s="96"/>
      <c r="EB23" s="96">
        <v>4.7039999999999997</v>
      </c>
      <c r="EC23" s="96"/>
      <c r="ED23" s="96"/>
      <c r="EE23" s="96"/>
      <c r="EF23" s="96"/>
      <c r="EG23" s="96">
        <v>0.05</v>
      </c>
      <c r="EH23" s="96"/>
      <c r="EI23" s="96"/>
      <c r="EJ23" s="96">
        <v>0.95399999999999996</v>
      </c>
      <c r="EK23" s="96">
        <v>3.3410000000000002</v>
      </c>
      <c r="EL23" s="96"/>
      <c r="EM23" s="96">
        <v>2.512</v>
      </c>
      <c r="EN23" s="96">
        <v>0.41899999999999998</v>
      </c>
      <c r="EO23" s="96"/>
      <c r="EP23" s="96"/>
      <c r="EQ23" s="96">
        <v>2.9000000000000001E-2</v>
      </c>
      <c r="ER23" s="96">
        <v>1.4999999999999999E-2</v>
      </c>
      <c r="ES23" s="96">
        <v>5.7789999999999999</v>
      </c>
      <c r="ET23" s="96">
        <v>0.625</v>
      </c>
      <c r="EU23" s="96"/>
    </row>
    <row r="24" spans="1:151" ht="17.25" x14ac:dyDescent="0.25">
      <c r="A24" s="46" t="s">
        <v>21</v>
      </c>
      <c r="B24" s="19">
        <v>5.6790000000000003</v>
      </c>
      <c r="C24" s="46">
        <v>6.4980000000000002</v>
      </c>
      <c r="D24" s="46">
        <v>0.2</v>
      </c>
      <c r="E24" s="47"/>
      <c r="F24" s="47">
        <v>0.70299999999999996</v>
      </c>
      <c r="G24" s="46"/>
      <c r="H24" s="46">
        <v>4.0039999999999996</v>
      </c>
      <c r="I24" s="47">
        <v>3.8</v>
      </c>
      <c r="J24" s="47">
        <v>1.9990000000000001</v>
      </c>
      <c r="K24" s="47">
        <v>3.74</v>
      </c>
      <c r="L24" s="47">
        <v>1E-3</v>
      </c>
      <c r="M24" s="47"/>
      <c r="N24" s="47">
        <v>5.0000000000000001E-3</v>
      </c>
      <c r="O24" s="47">
        <v>16.795000000000002</v>
      </c>
      <c r="P24" s="46"/>
      <c r="Q24" s="47"/>
      <c r="R24" s="47">
        <v>1.9990000000000001</v>
      </c>
      <c r="S24" s="46">
        <v>1.02</v>
      </c>
      <c r="T24" s="46">
        <v>0.19500000000000001</v>
      </c>
      <c r="U24" s="46"/>
      <c r="V24" s="47"/>
      <c r="W24" s="47">
        <v>1.4139999999999999</v>
      </c>
      <c r="X24" s="46">
        <v>1.9990000000000001</v>
      </c>
      <c r="Y24" s="47">
        <v>3.2000000000000001E-2</v>
      </c>
      <c r="Z24" s="47">
        <v>2.8029999999999999</v>
      </c>
      <c r="AA24" s="47">
        <v>8.9999999999999993E-3</v>
      </c>
      <c r="AB24" s="47">
        <v>2.8940000000000001</v>
      </c>
      <c r="AC24" s="47">
        <v>4.1000000000000002E-2</v>
      </c>
      <c r="AD24" s="47"/>
      <c r="AE24" s="46">
        <v>1E-3</v>
      </c>
      <c r="AF24" s="47">
        <v>0.64</v>
      </c>
      <c r="AG24" s="47">
        <v>0.15</v>
      </c>
      <c r="AH24" s="46">
        <v>2.1000000000000001E-2</v>
      </c>
      <c r="AI24" s="47">
        <v>0.34899999999999998</v>
      </c>
      <c r="AJ24" s="47"/>
      <c r="AK24" s="47"/>
      <c r="AL24" s="47">
        <v>7.1999999999999995E-2</v>
      </c>
      <c r="AM24" s="47">
        <v>2.5000000000000001E-2</v>
      </c>
      <c r="AN24" s="47">
        <v>19.199000000000002</v>
      </c>
      <c r="AO24" s="46">
        <v>0.80100000000000005</v>
      </c>
      <c r="AP24" s="47">
        <v>3.5990000000000002</v>
      </c>
      <c r="AQ24" s="47">
        <v>3.5009999999999999</v>
      </c>
      <c r="AR24" s="46">
        <v>3.601</v>
      </c>
      <c r="AS24" s="46">
        <v>7.0229999999999997</v>
      </c>
      <c r="AT24" s="46">
        <v>3.9990000000000001</v>
      </c>
      <c r="AU24" s="47">
        <v>1.83</v>
      </c>
      <c r="AV24" s="46">
        <v>1.2150000000000001</v>
      </c>
      <c r="AW24" s="47">
        <v>1.3</v>
      </c>
      <c r="AX24" s="46">
        <v>1.7000000000000001E-2</v>
      </c>
      <c r="AY24" s="47">
        <v>6.5000000000000002E-2</v>
      </c>
      <c r="AZ24" s="46">
        <v>1.0999999999999999E-2</v>
      </c>
      <c r="BA24" s="46">
        <v>10.1</v>
      </c>
      <c r="BB24" s="46"/>
      <c r="BC24" s="46"/>
      <c r="BD24" s="46"/>
      <c r="BE24" s="46"/>
      <c r="BF24" s="50">
        <v>2.5</v>
      </c>
      <c r="BG24" s="52">
        <v>6.9980000000000002</v>
      </c>
      <c r="BH24" s="52"/>
      <c r="BI24" s="46">
        <v>4.0030000000000001</v>
      </c>
      <c r="BJ24" s="46">
        <v>4.1879999999999997</v>
      </c>
      <c r="BK24" s="46">
        <v>0.30199999999999999</v>
      </c>
      <c r="BL24" s="46">
        <v>2.6789999999999998</v>
      </c>
      <c r="BM24" s="46">
        <v>2.0990000000000002</v>
      </c>
      <c r="BN24" s="46"/>
      <c r="BO24" s="46">
        <v>4.0000000000000001E-3</v>
      </c>
      <c r="BP24" s="46"/>
      <c r="BQ24" s="46"/>
      <c r="BR24" s="46"/>
      <c r="BS24" s="46">
        <v>5.0000000000000001E-3</v>
      </c>
      <c r="BT24" s="46">
        <v>4.0000000000000001E-3</v>
      </c>
      <c r="BU24" s="46"/>
      <c r="BV24" s="46">
        <v>1.0999999999999999E-2</v>
      </c>
      <c r="BW24" s="46">
        <v>3.0000000000000001E-3</v>
      </c>
      <c r="BX24" s="46"/>
      <c r="BY24" s="46">
        <v>7.399</v>
      </c>
      <c r="BZ24" s="46">
        <v>3.609</v>
      </c>
      <c r="CA24" s="46">
        <v>5.0350000000000001</v>
      </c>
      <c r="CB24" s="46">
        <v>2.0099999999999998</v>
      </c>
      <c r="CC24" s="46"/>
      <c r="CD24" s="46">
        <v>5.8730000000000002</v>
      </c>
      <c r="CE24" s="46"/>
      <c r="CF24" s="46">
        <v>1.3</v>
      </c>
      <c r="CG24" s="46"/>
      <c r="CH24" s="46"/>
      <c r="CI24" s="46">
        <v>2.9990000000000001</v>
      </c>
      <c r="CJ24" s="46"/>
      <c r="CK24" s="46">
        <v>1.625</v>
      </c>
      <c r="CL24" s="46"/>
      <c r="CM24" s="46">
        <v>4.0000000000000001E-3</v>
      </c>
      <c r="CN24" s="46">
        <v>6.7060000000000004</v>
      </c>
      <c r="CO24" s="46">
        <v>0.5</v>
      </c>
      <c r="CP24" s="46">
        <v>1.9990000000000001</v>
      </c>
      <c r="CQ24" s="46">
        <v>8.4969999999999999</v>
      </c>
      <c r="CR24" s="46">
        <v>6.7000000000000004E-2</v>
      </c>
      <c r="CS24" s="46"/>
      <c r="CT24" s="46"/>
      <c r="CU24" s="46">
        <v>5.8979999999999997</v>
      </c>
      <c r="CV24" s="46">
        <v>1.1020000000000001</v>
      </c>
      <c r="CW24" s="46"/>
      <c r="CX24" s="94"/>
      <c r="CY24" s="95">
        <v>1.4999999999999999E-2</v>
      </c>
      <c r="CZ24" s="96">
        <v>9.9969999999999999</v>
      </c>
      <c r="DA24" s="96">
        <v>0.504</v>
      </c>
      <c r="DB24" s="96">
        <v>3.5</v>
      </c>
      <c r="DC24" s="94"/>
      <c r="DD24" s="52">
        <v>3.2000000000000001E-2</v>
      </c>
      <c r="DE24" s="97"/>
      <c r="DF24" s="96">
        <v>8.0030000000000001</v>
      </c>
      <c r="DG24" s="96">
        <v>5.9260000000000002</v>
      </c>
      <c r="DH24" s="96"/>
      <c r="DI24" s="96">
        <v>0.11700000000000001</v>
      </c>
      <c r="DJ24" s="96">
        <v>1</v>
      </c>
      <c r="DK24" s="96">
        <v>4.0590000000000002</v>
      </c>
      <c r="DL24" s="96"/>
      <c r="DM24" s="96">
        <v>0.11899999999999999</v>
      </c>
      <c r="DN24" s="96"/>
      <c r="DO24" s="96"/>
      <c r="DP24" s="96">
        <v>3.0019999999999998</v>
      </c>
      <c r="DQ24" s="96">
        <v>1.5329999999999999</v>
      </c>
      <c r="DR24" s="96">
        <v>3.4689999999999999</v>
      </c>
      <c r="DS24" s="96">
        <v>8.3970000000000002</v>
      </c>
      <c r="DT24" s="96"/>
      <c r="DU24" s="96">
        <v>1.2070000000000001</v>
      </c>
      <c r="DV24" s="96"/>
      <c r="DW24" s="96">
        <v>4.4989999999999997</v>
      </c>
      <c r="DX24" s="96">
        <v>1.5</v>
      </c>
      <c r="DY24" s="96"/>
      <c r="DZ24" s="96">
        <v>3.899</v>
      </c>
      <c r="EA24" s="96">
        <v>0.35</v>
      </c>
      <c r="EB24" s="96"/>
      <c r="EC24" s="96">
        <v>3.95</v>
      </c>
      <c r="ED24" s="96">
        <v>1.35</v>
      </c>
      <c r="EE24" s="96"/>
      <c r="EF24" s="96"/>
      <c r="EG24" s="96">
        <v>4.899</v>
      </c>
      <c r="EH24" s="96"/>
      <c r="EI24" s="96"/>
      <c r="EJ24" s="96">
        <v>4.0000000000000001E-3</v>
      </c>
      <c r="EK24" s="96">
        <v>1.516</v>
      </c>
      <c r="EL24" s="96"/>
      <c r="EM24" s="96">
        <v>0.78200000000000003</v>
      </c>
      <c r="EN24" s="96">
        <v>5.218</v>
      </c>
      <c r="EO24" s="96"/>
      <c r="EP24" s="96">
        <v>0.7</v>
      </c>
      <c r="EQ24" s="96">
        <v>1.006</v>
      </c>
      <c r="ER24" s="96">
        <v>0.60899999999999999</v>
      </c>
      <c r="ES24" s="96">
        <v>1.7999999999999999E-2</v>
      </c>
      <c r="ET24" s="96"/>
      <c r="EU24" s="96">
        <v>1.5</v>
      </c>
    </row>
    <row r="25" spans="1:151" ht="17.25" x14ac:dyDescent="0.25">
      <c r="A25" s="46" t="s">
        <v>22</v>
      </c>
      <c r="B25" s="16"/>
      <c r="C25" s="46"/>
      <c r="D25" s="46"/>
      <c r="E25" s="46"/>
      <c r="F25" s="46"/>
      <c r="G25" s="46"/>
      <c r="H25" s="46"/>
      <c r="I25" s="46"/>
      <c r="J25" s="46"/>
      <c r="K25" s="46"/>
      <c r="L25" s="46"/>
      <c r="M25" s="46"/>
      <c r="N25" s="46"/>
      <c r="O25" s="46"/>
      <c r="P25" s="46"/>
      <c r="Q25" s="47"/>
      <c r="R25" s="46"/>
      <c r="S25" s="46"/>
      <c r="T25" s="46"/>
      <c r="U25" s="46"/>
      <c r="V25" s="46"/>
      <c r="W25" s="46"/>
      <c r="X25" s="46"/>
      <c r="Y25" s="46"/>
      <c r="Z25" s="46">
        <v>1.4E-2</v>
      </c>
      <c r="AA25" s="46"/>
      <c r="AB25" s="46"/>
      <c r="AC25" s="47"/>
      <c r="AD25" s="47"/>
      <c r="AE25" s="46"/>
      <c r="AF25" s="46"/>
      <c r="AG25" s="47"/>
      <c r="AH25" s="46"/>
      <c r="AI25" s="46"/>
      <c r="AJ25" s="46"/>
      <c r="AK25" s="46"/>
      <c r="AL25" s="46"/>
      <c r="AM25" s="46"/>
      <c r="AN25" s="46"/>
      <c r="AO25" s="46"/>
      <c r="AP25" s="46"/>
      <c r="AQ25" s="47"/>
      <c r="AR25" s="46"/>
      <c r="AS25" s="46"/>
      <c r="AT25" s="46"/>
      <c r="AU25" s="46"/>
      <c r="AV25" s="46"/>
      <c r="AW25" s="46"/>
      <c r="AX25" s="46"/>
      <c r="AY25" s="46"/>
      <c r="AZ25" s="46"/>
      <c r="BA25" s="46"/>
      <c r="BB25" s="46"/>
      <c r="BC25" s="46"/>
      <c r="BD25" s="46"/>
      <c r="BE25" s="46"/>
      <c r="BF25" s="50"/>
      <c r="BG25" s="52"/>
      <c r="BH25" s="52"/>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v>0.3</v>
      </c>
      <c r="CP25" s="46"/>
      <c r="CQ25" s="46"/>
      <c r="CR25" s="46"/>
      <c r="CS25" s="46"/>
      <c r="CT25" s="46"/>
      <c r="CU25" s="46"/>
      <c r="CV25" s="46"/>
      <c r="CW25" s="46"/>
      <c r="CX25" s="94"/>
      <c r="CY25" s="95"/>
      <c r="CZ25" s="96"/>
      <c r="DA25" s="96"/>
      <c r="DB25" s="96"/>
      <c r="DC25" s="94"/>
      <c r="DD25" s="52"/>
      <c r="DE25" s="97"/>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row>
    <row r="26" spans="1:151" s="49" customFormat="1" x14ac:dyDescent="0.25">
      <c r="A26" s="98" t="s">
        <v>424</v>
      </c>
      <c r="B26" s="49">
        <f>1</f>
        <v>1</v>
      </c>
      <c r="C26" s="49">
        <f>B26+1</f>
        <v>2</v>
      </c>
      <c r="D26" s="49">
        <f t="shared" ref="D26:BO26" si="0">C26+1</f>
        <v>3</v>
      </c>
      <c r="E26" s="49">
        <f t="shared" si="0"/>
        <v>4</v>
      </c>
      <c r="F26" s="49">
        <f t="shared" si="0"/>
        <v>5</v>
      </c>
      <c r="G26" s="49">
        <f t="shared" si="0"/>
        <v>6</v>
      </c>
      <c r="H26" s="49">
        <f t="shared" si="0"/>
        <v>7</v>
      </c>
      <c r="I26" s="49">
        <f t="shared" si="0"/>
        <v>8</v>
      </c>
      <c r="J26" s="49">
        <f t="shared" si="0"/>
        <v>9</v>
      </c>
      <c r="K26" s="49">
        <f t="shared" si="0"/>
        <v>10</v>
      </c>
      <c r="L26" s="49">
        <f t="shared" si="0"/>
        <v>11</v>
      </c>
      <c r="M26" s="49">
        <f t="shared" si="0"/>
        <v>12</v>
      </c>
      <c r="N26" s="49">
        <f t="shared" si="0"/>
        <v>13</v>
      </c>
      <c r="O26" s="49">
        <f t="shared" si="0"/>
        <v>14</v>
      </c>
      <c r="P26" s="49">
        <f t="shared" si="0"/>
        <v>15</v>
      </c>
      <c r="Q26" s="49">
        <f t="shared" si="0"/>
        <v>16</v>
      </c>
      <c r="R26" s="49">
        <f t="shared" si="0"/>
        <v>17</v>
      </c>
      <c r="S26" s="49">
        <f t="shared" si="0"/>
        <v>18</v>
      </c>
      <c r="T26" s="49">
        <f t="shared" si="0"/>
        <v>19</v>
      </c>
      <c r="U26" s="49">
        <f t="shared" si="0"/>
        <v>20</v>
      </c>
      <c r="V26" s="49">
        <f t="shared" si="0"/>
        <v>21</v>
      </c>
      <c r="W26" s="49">
        <f t="shared" si="0"/>
        <v>22</v>
      </c>
      <c r="X26" s="49">
        <f t="shared" si="0"/>
        <v>23</v>
      </c>
      <c r="Y26" s="49">
        <f t="shared" si="0"/>
        <v>24</v>
      </c>
      <c r="Z26" s="49">
        <f t="shared" si="0"/>
        <v>25</v>
      </c>
      <c r="AA26" s="49">
        <f t="shared" si="0"/>
        <v>26</v>
      </c>
      <c r="AB26" s="49">
        <f t="shared" si="0"/>
        <v>27</v>
      </c>
      <c r="AC26" s="49">
        <f t="shared" si="0"/>
        <v>28</v>
      </c>
      <c r="AD26" s="49">
        <f t="shared" si="0"/>
        <v>29</v>
      </c>
      <c r="AE26" s="49">
        <f t="shared" si="0"/>
        <v>30</v>
      </c>
      <c r="AF26" s="49">
        <f t="shared" si="0"/>
        <v>31</v>
      </c>
      <c r="AG26" s="49">
        <f t="shared" si="0"/>
        <v>32</v>
      </c>
      <c r="AH26" s="49">
        <f t="shared" si="0"/>
        <v>33</v>
      </c>
      <c r="AI26" s="49">
        <f t="shared" si="0"/>
        <v>34</v>
      </c>
      <c r="AJ26" s="49">
        <f t="shared" si="0"/>
        <v>35</v>
      </c>
      <c r="AK26" s="49">
        <f t="shared" si="0"/>
        <v>36</v>
      </c>
      <c r="AL26" s="49">
        <f t="shared" si="0"/>
        <v>37</v>
      </c>
      <c r="AM26" s="49">
        <f t="shared" si="0"/>
        <v>38</v>
      </c>
      <c r="AN26" s="49">
        <f t="shared" si="0"/>
        <v>39</v>
      </c>
      <c r="AO26" s="49">
        <f t="shared" si="0"/>
        <v>40</v>
      </c>
      <c r="AP26" s="49">
        <f t="shared" si="0"/>
        <v>41</v>
      </c>
      <c r="AQ26" s="49">
        <f t="shared" si="0"/>
        <v>42</v>
      </c>
      <c r="AR26" s="49">
        <f t="shared" si="0"/>
        <v>43</v>
      </c>
      <c r="AS26" s="49">
        <f t="shared" si="0"/>
        <v>44</v>
      </c>
      <c r="AT26" s="49">
        <f t="shared" si="0"/>
        <v>45</v>
      </c>
      <c r="AU26" s="49">
        <f t="shared" si="0"/>
        <v>46</v>
      </c>
      <c r="AV26" s="49">
        <f t="shared" si="0"/>
        <v>47</v>
      </c>
      <c r="AW26" s="49">
        <f t="shared" si="0"/>
        <v>48</v>
      </c>
      <c r="AX26" s="49">
        <f t="shared" si="0"/>
        <v>49</v>
      </c>
      <c r="AY26" s="49">
        <f t="shared" si="0"/>
        <v>50</v>
      </c>
      <c r="AZ26" s="49">
        <f t="shared" si="0"/>
        <v>51</v>
      </c>
      <c r="BA26" s="49">
        <f t="shared" si="0"/>
        <v>52</v>
      </c>
      <c r="BB26" s="49">
        <f t="shared" si="0"/>
        <v>53</v>
      </c>
      <c r="BC26" s="49">
        <f t="shared" si="0"/>
        <v>54</v>
      </c>
      <c r="BD26" s="49">
        <f t="shared" si="0"/>
        <v>55</v>
      </c>
      <c r="BE26" s="49">
        <f t="shared" si="0"/>
        <v>56</v>
      </c>
      <c r="BF26" s="49">
        <f t="shared" si="0"/>
        <v>57</v>
      </c>
      <c r="BG26" s="49">
        <f t="shared" si="0"/>
        <v>58</v>
      </c>
      <c r="BH26" s="49">
        <f t="shared" si="0"/>
        <v>59</v>
      </c>
      <c r="BI26" s="49">
        <f t="shared" si="0"/>
        <v>60</v>
      </c>
      <c r="BJ26" s="49">
        <f t="shared" si="0"/>
        <v>61</v>
      </c>
      <c r="BK26" s="49">
        <f t="shared" si="0"/>
        <v>62</v>
      </c>
      <c r="BL26" s="49">
        <f t="shared" si="0"/>
        <v>63</v>
      </c>
      <c r="BM26" s="49">
        <f t="shared" si="0"/>
        <v>64</v>
      </c>
      <c r="BN26" s="49">
        <f t="shared" si="0"/>
        <v>65</v>
      </c>
      <c r="BO26" s="49">
        <f t="shared" si="0"/>
        <v>66</v>
      </c>
      <c r="BP26" s="49">
        <f t="shared" ref="BP26:CW26" si="1">BO26+1</f>
        <v>67</v>
      </c>
      <c r="BQ26" s="49">
        <f t="shared" si="1"/>
        <v>68</v>
      </c>
      <c r="BR26" s="49">
        <f t="shared" si="1"/>
        <v>69</v>
      </c>
      <c r="BS26" s="49">
        <f t="shared" si="1"/>
        <v>70</v>
      </c>
      <c r="BT26" s="49">
        <f t="shared" si="1"/>
        <v>71</v>
      </c>
      <c r="BU26" s="49">
        <f t="shared" si="1"/>
        <v>72</v>
      </c>
      <c r="BV26" s="49">
        <f t="shared" si="1"/>
        <v>73</v>
      </c>
      <c r="BW26" s="49">
        <f t="shared" si="1"/>
        <v>74</v>
      </c>
      <c r="BX26" s="49">
        <f t="shared" si="1"/>
        <v>75</v>
      </c>
      <c r="BY26" s="49">
        <f t="shared" si="1"/>
        <v>76</v>
      </c>
      <c r="BZ26" s="49">
        <f t="shared" si="1"/>
        <v>77</v>
      </c>
      <c r="CA26" s="49">
        <f t="shared" si="1"/>
        <v>78</v>
      </c>
      <c r="CB26" s="49">
        <f t="shared" si="1"/>
        <v>79</v>
      </c>
      <c r="CC26" s="49">
        <f t="shared" si="1"/>
        <v>80</v>
      </c>
      <c r="CD26" s="49">
        <f t="shared" si="1"/>
        <v>81</v>
      </c>
      <c r="CE26" s="49">
        <f t="shared" si="1"/>
        <v>82</v>
      </c>
      <c r="CF26" s="49">
        <f t="shared" si="1"/>
        <v>83</v>
      </c>
      <c r="CG26" s="49">
        <f t="shared" si="1"/>
        <v>84</v>
      </c>
      <c r="CH26" s="49">
        <f t="shared" si="1"/>
        <v>85</v>
      </c>
      <c r="CI26" s="49">
        <f t="shared" si="1"/>
        <v>86</v>
      </c>
      <c r="CJ26" s="49">
        <f t="shared" si="1"/>
        <v>87</v>
      </c>
      <c r="CK26" s="49">
        <f t="shared" si="1"/>
        <v>88</v>
      </c>
      <c r="CL26" s="49">
        <f t="shared" si="1"/>
        <v>89</v>
      </c>
      <c r="CM26" s="49">
        <f t="shared" si="1"/>
        <v>90</v>
      </c>
      <c r="CN26" s="49">
        <f t="shared" si="1"/>
        <v>91</v>
      </c>
      <c r="CO26" s="49">
        <f t="shared" si="1"/>
        <v>92</v>
      </c>
      <c r="CP26" s="49">
        <f t="shared" si="1"/>
        <v>93</v>
      </c>
      <c r="CQ26" s="49">
        <f t="shared" si="1"/>
        <v>94</v>
      </c>
      <c r="CR26" s="49">
        <f t="shared" si="1"/>
        <v>95</v>
      </c>
      <c r="CS26" s="49">
        <f t="shared" si="1"/>
        <v>96</v>
      </c>
      <c r="CT26" s="49">
        <f t="shared" si="1"/>
        <v>97</v>
      </c>
      <c r="CU26" s="49">
        <f t="shared" si="1"/>
        <v>98</v>
      </c>
      <c r="CV26" s="49">
        <f t="shared" si="1"/>
        <v>99</v>
      </c>
      <c r="CW26" s="49">
        <f t="shared" si="1"/>
        <v>100</v>
      </c>
      <c r="CX26">
        <v>101</v>
      </c>
      <c r="CY26">
        <f>CX26+1</f>
        <v>102</v>
      </c>
      <c r="CZ26">
        <f t="shared" ref="CZ26:EU26" si="2">CY26+1</f>
        <v>103</v>
      </c>
      <c r="DA26">
        <f t="shared" si="2"/>
        <v>104</v>
      </c>
      <c r="DB26">
        <f t="shared" si="2"/>
        <v>105</v>
      </c>
      <c r="DC26">
        <f t="shared" si="2"/>
        <v>106</v>
      </c>
      <c r="DD26">
        <f t="shared" si="2"/>
        <v>107</v>
      </c>
      <c r="DE26">
        <f t="shared" si="2"/>
        <v>108</v>
      </c>
      <c r="DF26">
        <f t="shared" si="2"/>
        <v>109</v>
      </c>
      <c r="DG26">
        <f t="shared" si="2"/>
        <v>110</v>
      </c>
      <c r="DH26">
        <f t="shared" si="2"/>
        <v>111</v>
      </c>
      <c r="DI26">
        <f t="shared" si="2"/>
        <v>112</v>
      </c>
      <c r="DJ26">
        <f t="shared" si="2"/>
        <v>113</v>
      </c>
      <c r="DK26">
        <f t="shared" si="2"/>
        <v>114</v>
      </c>
      <c r="DL26">
        <f t="shared" si="2"/>
        <v>115</v>
      </c>
      <c r="DM26">
        <f t="shared" si="2"/>
        <v>116</v>
      </c>
      <c r="DN26">
        <f t="shared" si="2"/>
        <v>117</v>
      </c>
      <c r="DO26">
        <f t="shared" si="2"/>
        <v>118</v>
      </c>
      <c r="DP26">
        <f t="shared" si="2"/>
        <v>119</v>
      </c>
      <c r="DQ26">
        <f t="shared" si="2"/>
        <v>120</v>
      </c>
      <c r="DR26">
        <f t="shared" si="2"/>
        <v>121</v>
      </c>
      <c r="DS26">
        <f t="shared" si="2"/>
        <v>122</v>
      </c>
      <c r="DT26">
        <f t="shared" si="2"/>
        <v>123</v>
      </c>
      <c r="DU26">
        <f t="shared" si="2"/>
        <v>124</v>
      </c>
      <c r="DV26">
        <f t="shared" si="2"/>
        <v>125</v>
      </c>
      <c r="DW26">
        <f t="shared" si="2"/>
        <v>126</v>
      </c>
      <c r="DX26">
        <f t="shared" si="2"/>
        <v>127</v>
      </c>
      <c r="DY26">
        <f t="shared" si="2"/>
        <v>128</v>
      </c>
      <c r="DZ26">
        <f t="shared" si="2"/>
        <v>129</v>
      </c>
      <c r="EA26">
        <f t="shared" si="2"/>
        <v>130</v>
      </c>
      <c r="EB26">
        <f t="shared" si="2"/>
        <v>131</v>
      </c>
      <c r="EC26">
        <f t="shared" si="2"/>
        <v>132</v>
      </c>
      <c r="ED26">
        <f t="shared" si="2"/>
        <v>133</v>
      </c>
      <c r="EE26">
        <f t="shared" si="2"/>
        <v>134</v>
      </c>
      <c r="EF26">
        <f t="shared" si="2"/>
        <v>135</v>
      </c>
      <c r="EG26">
        <f t="shared" si="2"/>
        <v>136</v>
      </c>
      <c r="EH26">
        <f t="shared" si="2"/>
        <v>137</v>
      </c>
      <c r="EI26">
        <f t="shared" si="2"/>
        <v>138</v>
      </c>
      <c r="EJ26">
        <f t="shared" si="2"/>
        <v>139</v>
      </c>
      <c r="EK26">
        <f t="shared" si="2"/>
        <v>140</v>
      </c>
      <c r="EL26">
        <f t="shared" si="2"/>
        <v>141</v>
      </c>
      <c r="EM26">
        <f t="shared" si="2"/>
        <v>142</v>
      </c>
      <c r="EN26">
        <f t="shared" si="2"/>
        <v>143</v>
      </c>
      <c r="EO26">
        <f t="shared" si="2"/>
        <v>144</v>
      </c>
      <c r="EP26">
        <f t="shared" si="2"/>
        <v>145</v>
      </c>
      <c r="EQ26">
        <f t="shared" si="2"/>
        <v>146</v>
      </c>
      <c r="ER26">
        <f t="shared" si="2"/>
        <v>147</v>
      </c>
      <c r="ES26">
        <f t="shared" si="2"/>
        <v>148</v>
      </c>
      <c r="ET26">
        <f t="shared" si="2"/>
        <v>149</v>
      </c>
      <c r="EU26">
        <f t="shared" si="2"/>
        <v>150</v>
      </c>
    </row>
  </sheetData>
  <phoneticPr fontId="7"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2488B-A0F6-408C-AE40-97C3F225E97B}">
  <sheetPr codeName="Sheet4"/>
  <dimension ref="A1:B11"/>
  <sheetViews>
    <sheetView workbookViewId="0">
      <selection activeCell="B3" sqref="B3"/>
    </sheetView>
  </sheetViews>
  <sheetFormatPr defaultRowHeight="15" x14ac:dyDescent="0.25"/>
  <cols>
    <col min="1" max="1" width="21" bestFit="1" customWidth="1"/>
    <col min="2" max="2" width="31.42578125" bestFit="1" customWidth="1"/>
    <col min="5" max="5" width="15.85546875" bestFit="1" customWidth="1"/>
    <col min="6" max="6" width="32.140625" bestFit="1" customWidth="1"/>
  </cols>
  <sheetData>
    <row r="1" spans="1:2" x14ac:dyDescent="0.25">
      <c r="A1" s="2" t="s">
        <v>35</v>
      </c>
      <c r="B1" s="2" t="s">
        <v>36</v>
      </c>
    </row>
    <row r="2" spans="1:2" ht="15.75" x14ac:dyDescent="0.25">
      <c r="A2" s="4" t="s">
        <v>71</v>
      </c>
      <c r="B2" s="1"/>
    </row>
    <row r="3" spans="1:2" ht="15.75" x14ac:dyDescent="0.25">
      <c r="A3" s="4" t="s">
        <v>31</v>
      </c>
      <c r="B3" s="1" t="s">
        <v>170</v>
      </c>
    </row>
    <row r="4" spans="1:2" ht="15.75" x14ac:dyDescent="0.25">
      <c r="A4" s="4" t="s">
        <v>32</v>
      </c>
      <c r="B4" s="1" t="s">
        <v>37</v>
      </c>
    </row>
    <row r="5" spans="1:2" ht="15.75" x14ac:dyDescent="0.25">
      <c r="A5" s="4" t="s">
        <v>33</v>
      </c>
      <c r="B5" s="1" t="s">
        <v>38</v>
      </c>
    </row>
    <row r="6" spans="1:2" ht="31.5" x14ac:dyDescent="0.35">
      <c r="A6" s="4" t="s">
        <v>191</v>
      </c>
      <c r="B6" s="35" t="s">
        <v>192</v>
      </c>
    </row>
    <row r="7" spans="1:2" ht="31.5" x14ac:dyDescent="0.25">
      <c r="A7" s="4" t="s">
        <v>183</v>
      </c>
      <c r="B7" s="1" t="s">
        <v>184</v>
      </c>
    </row>
    <row r="8" spans="1:2" ht="15.75" x14ac:dyDescent="0.25">
      <c r="A8" s="4" t="s">
        <v>185</v>
      </c>
      <c r="B8" s="1" t="s">
        <v>186</v>
      </c>
    </row>
    <row r="9" spans="1:2" ht="15.75" x14ac:dyDescent="0.25">
      <c r="A9" s="4" t="s">
        <v>187</v>
      </c>
      <c r="B9" s="1" t="s">
        <v>188</v>
      </c>
    </row>
    <row r="10" spans="1:2" ht="15.75" x14ac:dyDescent="0.25">
      <c r="A10" s="4" t="s">
        <v>190</v>
      </c>
      <c r="B10" s="1" t="s">
        <v>189</v>
      </c>
    </row>
    <row r="11" spans="1:2" ht="15.75" x14ac:dyDescent="0.25">
      <c r="A11" s="4" t="s">
        <v>71</v>
      </c>
      <c r="B11"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3C9C7-D5F9-4866-9501-2809083F1471}">
  <sheetPr codeName="Sheet5"/>
  <dimension ref="A1:B13"/>
  <sheetViews>
    <sheetView topLeftCell="A7" workbookViewId="0">
      <selection activeCell="E9" sqref="E9"/>
    </sheetView>
  </sheetViews>
  <sheetFormatPr defaultRowHeight="15" x14ac:dyDescent="0.25"/>
  <cols>
    <col min="1" max="1" width="15.85546875" bestFit="1" customWidth="1"/>
    <col min="2" max="2" width="32.140625" bestFit="1" customWidth="1"/>
  </cols>
  <sheetData>
    <row r="1" spans="1:2" x14ac:dyDescent="0.25">
      <c r="A1" s="1" t="s">
        <v>56</v>
      </c>
      <c r="B1" s="2" t="s">
        <v>36</v>
      </c>
    </row>
    <row r="2" spans="1:2" x14ac:dyDescent="0.25">
      <c r="A2" s="1" t="s">
        <v>71</v>
      </c>
      <c r="B2" s="1"/>
    </row>
    <row r="3" spans="1:2" ht="45" x14ac:dyDescent="0.25">
      <c r="A3" s="1" t="s">
        <v>46</v>
      </c>
      <c r="B3" s="3" t="s">
        <v>169</v>
      </c>
    </row>
    <row r="4" spans="1:2" x14ac:dyDescent="0.25">
      <c r="A4" s="1" t="s">
        <v>47</v>
      </c>
      <c r="B4" s="1" t="s">
        <v>57</v>
      </c>
    </row>
    <row r="5" spans="1:2" ht="45" x14ac:dyDescent="0.25">
      <c r="A5" s="1" t="s">
        <v>48</v>
      </c>
      <c r="B5" s="3" t="s">
        <v>58</v>
      </c>
    </row>
    <row r="6" spans="1:2" ht="45" x14ac:dyDescent="0.25">
      <c r="A6" s="1" t="s">
        <v>49</v>
      </c>
      <c r="B6" s="3" t="s">
        <v>59</v>
      </c>
    </row>
    <row r="7" spans="1:2" ht="45" x14ac:dyDescent="0.25">
      <c r="A7" s="1" t="s">
        <v>50</v>
      </c>
      <c r="B7" s="3" t="s">
        <v>61</v>
      </c>
    </row>
    <row r="8" spans="1:2" ht="60" x14ac:dyDescent="0.25">
      <c r="A8" s="1" t="s">
        <v>51</v>
      </c>
      <c r="B8" s="3" t="s">
        <v>60</v>
      </c>
    </row>
    <row r="9" spans="1:2" ht="45" x14ac:dyDescent="0.25">
      <c r="A9" s="1" t="s">
        <v>52</v>
      </c>
      <c r="B9" s="3" t="s">
        <v>62</v>
      </c>
    </row>
    <row r="10" spans="1:2" ht="45" x14ac:dyDescent="0.25">
      <c r="A10" s="1" t="s">
        <v>53</v>
      </c>
      <c r="B10" s="3" t="s">
        <v>59</v>
      </c>
    </row>
    <row r="11" spans="1:2" ht="60" x14ac:dyDescent="0.25">
      <c r="A11" s="1" t="s">
        <v>54</v>
      </c>
      <c r="B11" s="3" t="s">
        <v>63</v>
      </c>
    </row>
    <row r="12" spans="1:2" ht="45" x14ac:dyDescent="0.25">
      <c r="A12" s="1" t="s">
        <v>55</v>
      </c>
      <c r="B12" s="3" t="s">
        <v>64</v>
      </c>
    </row>
    <row r="13" spans="1:2" x14ac:dyDescent="0.25">
      <c r="A13" s="1" t="s">
        <v>71</v>
      </c>
      <c r="B1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Weights</vt:lpstr>
      <vt:lpstr>INCI helper</vt:lpstr>
      <vt:lpstr>Botanicals</vt:lpstr>
      <vt:lpstr>Fragrance INFO</vt:lpstr>
      <vt:lpstr>Colours</vt:lpstr>
      <vt:lpstr>Micas</vt:lpstr>
      <vt:lpstr>Botanicals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Laura Turnham</cp:lastModifiedBy>
  <dcterms:created xsi:type="dcterms:W3CDTF">2021-02-15T16:47:04Z</dcterms:created>
  <dcterms:modified xsi:type="dcterms:W3CDTF">2022-11-14T19:26:32Z</dcterms:modified>
</cp:coreProperties>
</file>